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d.docs.live.net/29b3617dd1cca572/OneDrive Audio/"/>
    </mc:Choice>
  </mc:AlternateContent>
  <xr:revisionPtr revIDLastSave="415" documentId="8_{B03704D5-697E-4FDE-8956-F3B9473129CD}" xr6:coauthVersionLast="47" xr6:coauthVersionMax="47" xr10:uidLastSave="{290AA468-DB9E-44CF-8933-DE6B22EEA5DC}"/>
  <bookViews>
    <workbookView xWindow="-86" yWindow="0" windowWidth="25235" windowHeight="17880" xr2:uid="{00000000-000D-0000-FFFF-FFFF00000000}"/>
  </bookViews>
  <sheets>
    <sheet name="intervals" sheetId="1" r:id="rId1"/>
    <sheet name="intervals pitch rations" sheetId="4" r:id="rId2"/>
    <sheet name="chords pitch ratios" sheetId="3" r:id="rId3"/>
    <sheet name="intervals summary"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8" i="1" l="1"/>
  <c r="Z9" i="1"/>
  <c r="Z10" i="1"/>
  <c r="Z11" i="1"/>
  <c r="Z12" i="1"/>
  <c r="Z13" i="1"/>
  <c r="Z14" i="1"/>
  <c r="Z15" i="1"/>
  <c r="Z16" i="1"/>
  <c r="Z17" i="1"/>
  <c r="Z18" i="1"/>
  <c r="Z19" i="1"/>
  <c r="Z7" i="1"/>
  <c r="W19" i="1"/>
  <c r="W18" i="1"/>
  <c r="W17" i="1"/>
  <c r="W16" i="1"/>
  <c r="W15" i="1"/>
  <c r="W14" i="1"/>
  <c r="W13" i="1"/>
  <c r="W12" i="1"/>
  <c r="W11" i="1"/>
  <c r="W10" i="1"/>
  <c r="W9" i="1"/>
  <c r="W8" i="1"/>
  <c r="W7" i="1"/>
  <c r="Y8" i="1"/>
  <c r="V8" i="1"/>
  <c r="Y17" i="1"/>
  <c r="Y15" i="1"/>
  <c r="Y10" i="1"/>
  <c r="Y18" i="1"/>
  <c r="Y16" i="1"/>
  <c r="Y11" i="1"/>
  <c r="Y9" i="1"/>
  <c r="Y13" i="1"/>
  <c r="Y19" i="1"/>
  <c r="Y14" i="1"/>
  <c r="Y12" i="1"/>
  <c r="Y7" i="1"/>
  <c r="V12" i="1"/>
  <c r="V14" i="1"/>
  <c r="V19" i="1"/>
  <c r="V13" i="1"/>
  <c r="V9" i="1"/>
  <c r="V11" i="1"/>
  <c r="V16" i="1"/>
  <c r="V18" i="1"/>
  <c r="V10" i="1"/>
  <c r="V15" i="1"/>
  <c r="V17" i="1"/>
  <c r="V7" i="1"/>
</calcChain>
</file>

<file path=xl/sharedStrings.xml><?xml version="1.0" encoding="utf-8"?>
<sst xmlns="http://schemas.openxmlformats.org/spreadsheetml/2006/main" count="418" uniqueCount="264">
  <si>
    <t>C</t>
  </si>
  <si>
    <t>D</t>
  </si>
  <si>
    <t>E</t>
  </si>
  <si>
    <t>F</t>
  </si>
  <si>
    <t>G</t>
  </si>
  <si>
    <t>A</t>
  </si>
  <si>
    <t>B</t>
  </si>
  <si>
    <t>C# / Db</t>
  </si>
  <si>
    <t>D# / Eb</t>
  </si>
  <si>
    <t>F# / Gb</t>
  </si>
  <si>
    <t>G# / Ab</t>
  </si>
  <si>
    <t>A# / Bb</t>
  </si>
  <si>
    <t>1</t>
  </si>
  <si>
    <t>2</t>
  </si>
  <si>
    <t>3</t>
  </si>
  <si>
    <t>4</t>
  </si>
  <si>
    <t>5</t>
  </si>
  <si>
    <t>6</t>
  </si>
  <si>
    <t>7</t>
  </si>
  <si>
    <t>8</t>
  </si>
  <si>
    <t>9</t>
  </si>
  <si>
    <t>10</t>
  </si>
  <si>
    <t>11</t>
  </si>
  <si>
    <t>0</t>
  </si>
  <si>
    <t>Notes</t>
  </si>
  <si>
    <t>7b</t>
  </si>
  <si>
    <t>6b</t>
  </si>
  <si>
    <t>5b</t>
  </si>
  <si>
    <t>3b</t>
  </si>
  <si>
    <t>2b</t>
  </si>
  <si>
    <t>Keyboard</t>
  </si>
  <si>
    <t>12-Note</t>
  </si>
  <si>
    <t>(Diatonic)</t>
  </si>
  <si>
    <t>Unison</t>
  </si>
  <si>
    <t>Perfect 4th</t>
  </si>
  <si>
    <t>Perfect 5th</t>
  </si>
  <si>
    <t>Major 2nd</t>
  </si>
  <si>
    <t>Major 3rd</t>
  </si>
  <si>
    <t>Major 6th</t>
  </si>
  <si>
    <t>Major 7th</t>
  </si>
  <si>
    <t>Minor 2nd</t>
  </si>
  <si>
    <t>Minor 3rd</t>
  </si>
  <si>
    <t>Minor 6th</t>
  </si>
  <si>
    <t>Minor 7th</t>
  </si>
  <si>
    <t>Half-Steps</t>
  </si>
  <si>
    <t>Relative</t>
  </si>
  <si>
    <t>C-C*</t>
  </si>
  <si>
    <t>1-8</t>
  </si>
  <si>
    <t>1-4</t>
  </si>
  <si>
    <t>1-5</t>
  </si>
  <si>
    <t>C-F</t>
  </si>
  <si>
    <t>C-G</t>
  </si>
  <si>
    <t>1-2</t>
  </si>
  <si>
    <t>1-3</t>
  </si>
  <si>
    <t>1-6</t>
  </si>
  <si>
    <t>1-7</t>
  </si>
  <si>
    <t>1-2b</t>
  </si>
  <si>
    <t>1-3b</t>
  </si>
  <si>
    <t>1-6b</t>
  </si>
  <si>
    <t>1-7b</t>
  </si>
  <si>
    <t>C-D</t>
  </si>
  <si>
    <t>C-E</t>
  </si>
  <si>
    <t>C-A</t>
  </si>
  <si>
    <t>C-B</t>
  </si>
  <si>
    <t>C-Db</t>
  </si>
  <si>
    <t>C-Eb</t>
  </si>
  <si>
    <t>C-Ab</t>
  </si>
  <si>
    <t>C-Bb</t>
  </si>
  <si>
    <t>Chord</t>
  </si>
  <si>
    <t>Major (triad)</t>
  </si>
  <si>
    <t>Major 6/9</t>
  </si>
  <si>
    <t>Major 9th</t>
  </si>
  <si>
    <t>Major 11th</t>
  </si>
  <si>
    <t>Major 13th</t>
  </si>
  <si>
    <t>Suspended 2 (Sus2)</t>
  </si>
  <si>
    <t>Suspended 4 (Sus4)</t>
  </si>
  <si>
    <t>7Sus4</t>
  </si>
  <si>
    <t>Add9</t>
  </si>
  <si>
    <t>Add11</t>
  </si>
  <si>
    <t>Augmented</t>
  </si>
  <si>
    <t>Diminished</t>
  </si>
  <si>
    <t>Dim7</t>
  </si>
  <si>
    <t>Half Dim</t>
  </si>
  <si>
    <t>Aug 7th</t>
  </si>
  <si>
    <t>0-4-7</t>
  </si>
  <si>
    <t>0-4-7-9</t>
  </si>
  <si>
    <t>0-4-7-9-2(14)</t>
  </si>
  <si>
    <t>12…</t>
  </si>
  <si>
    <t>0-4-7-11</t>
  </si>
  <si>
    <t>0-4-7-11-2(14)</t>
  </si>
  <si>
    <t>0-4-7-11-2(14)-5(17)</t>
  </si>
  <si>
    <t>0-4-7-11-2(14)-5(17)-9(21)</t>
  </si>
  <si>
    <t>0-2-7</t>
  </si>
  <si>
    <t>0-5-7</t>
  </si>
  <si>
    <t>0-5-7-10</t>
  </si>
  <si>
    <t>0-4-7-2(14)</t>
  </si>
  <si>
    <t>0-4-7-5(17)</t>
  </si>
  <si>
    <t>0-4-8</t>
  </si>
  <si>
    <t>0-4-8-10</t>
  </si>
  <si>
    <t>0-3-6</t>
  </si>
  <si>
    <t>0-3-6-9</t>
  </si>
  <si>
    <t>0-3-6-10</t>
  </si>
  <si>
    <t>1-3-5</t>
  </si>
  <si>
    <t>1-3-5-6</t>
  </si>
  <si>
    <t>1-3-5-6-2(10)</t>
  </si>
  <si>
    <t>1-3-5-7</t>
  </si>
  <si>
    <t>1-3-5-7-2(10)</t>
  </si>
  <si>
    <t>1-3-5-7-2(10)-4(12)</t>
  </si>
  <si>
    <t>1-3-5-7-2(10)-4(12)-6(14)</t>
  </si>
  <si>
    <t>C-E-G</t>
  </si>
  <si>
    <t>C-E-G-A</t>
  </si>
  <si>
    <t>C-E-G-A-D*</t>
  </si>
  <si>
    <t>C-E-G-B</t>
  </si>
  <si>
    <t>C-E-G-B-D*</t>
  </si>
  <si>
    <t>C-E-G-B-D*-F*</t>
  </si>
  <si>
    <t>C*…</t>
  </si>
  <si>
    <t>C-E-G-B-D*-F*-A*</t>
  </si>
  <si>
    <t>C-D-G</t>
  </si>
  <si>
    <t>1-2-5</t>
  </si>
  <si>
    <t>1-4-5</t>
  </si>
  <si>
    <t>C-F-G</t>
  </si>
  <si>
    <t>1-4-5-7b</t>
  </si>
  <si>
    <t>C-F-G-Bb</t>
  </si>
  <si>
    <t>1-3-5-2(10)</t>
  </si>
  <si>
    <t>C-E-G-D*</t>
  </si>
  <si>
    <t>1-3-5-4(12)</t>
  </si>
  <si>
    <t>C-E-G-F*</t>
  </si>
  <si>
    <t>2 in the next octave</t>
  </si>
  <si>
    <t>above or below/within</t>
  </si>
  <si>
    <t>as an inversion</t>
  </si>
  <si>
    <t>*= the next octave</t>
  </si>
  <si>
    <t>aboveor below/within</t>
  </si>
  <si>
    <t>1-3-6b</t>
  </si>
  <si>
    <t>1-3-6b-7b</t>
  </si>
  <si>
    <t>C-E-Ab</t>
  </si>
  <si>
    <t>C-E-Ab-Bb</t>
  </si>
  <si>
    <t>1-3b-5b</t>
  </si>
  <si>
    <t>1-3b-5b-6</t>
  </si>
  <si>
    <t>1-3b-5b-7b</t>
  </si>
  <si>
    <t>C-Eb-Gb</t>
  </si>
  <si>
    <t>C-Eb-Gb-A</t>
  </si>
  <si>
    <t>C-Eb-Gb-Bb</t>
  </si>
  <si>
    <t>Minor (triad)</t>
  </si>
  <si>
    <t>Minor 9th</t>
  </si>
  <si>
    <t>Minor 11th</t>
  </si>
  <si>
    <t>Minor 13th</t>
  </si>
  <si>
    <t>Minor Major</t>
  </si>
  <si>
    <t>Dominant 7th</t>
  </si>
  <si>
    <t>Dom 9th</t>
  </si>
  <si>
    <t>Dom 11</t>
  </si>
  <si>
    <t>Dom 13</t>
  </si>
  <si>
    <t>0-3-7</t>
  </si>
  <si>
    <t>0-3-7-9</t>
  </si>
  <si>
    <t>0-3-7-10</t>
  </si>
  <si>
    <t>0-3-7-10-2(14)</t>
  </si>
  <si>
    <t>0-3-7-10-2(14)-5(17)</t>
  </si>
  <si>
    <t>0-3-7-10-2(14)-5(17)-9(21)</t>
  </si>
  <si>
    <t>0-3-7-11</t>
  </si>
  <si>
    <t>0-4-7-10</t>
  </si>
  <si>
    <t>0-4-7-10-2(14)</t>
  </si>
  <si>
    <t>0-4-7-10-2(14)-5(17)</t>
  </si>
  <si>
    <t>0-4-7-10-2(14)-5(17)-9(21)</t>
  </si>
  <si>
    <t>1-3b-5</t>
  </si>
  <si>
    <t>1-3b-5-6</t>
  </si>
  <si>
    <t>1-3b-5-7b</t>
  </si>
  <si>
    <t>1-3b-5-7b-2(10)</t>
  </si>
  <si>
    <t>1(8)…</t>
  </si>
  <si>
    <t>1-3b-5-7b-2(10)-4(12)</t>
  </si>
  <si>
    <t>1-3b-5-7b-2(10)-4(12)-6(14)</t>
  </si>
  <si>
    <t>1-3b-5-7</t>
  </si>
  <si>
    <t>C-Eb-G</t>
  </si>
  <si>
    <t>C-Eb-G-A</t>
  </si>
  <si>
    <t>C-Eb-G-Bb</t>
  </si>
  <si>
    <t>C-Eb-G-Bb-D*</t>
  </si>
  <si>
    <t>C-Eb-G-Bb-D*-F*</t>
  </si>
  <si>
    <t>C-Eb-G-Bb-D*-F*-A*</t>
  </si>
  <si>
    <t>C-Eb-G-B</t>
  </si>
  <si>
    <t>1-3-5-7b</t>
  </si>
  <si>
    <t>1-3-5-7b-2(10)</t>
  </si>
  <si>
    <t>1-3-5-7b-2(10)-4(12)</t>
  </si>
  <si>
    <t>1-3-5-7b-2(10)-4(12)-6(14)</t>
  </si>
  <si>
    <t>C-E-G-Bb</t>
  </si>
  <si>
    <t>C-E-G-Bb-D*</t>
  </si>
  <si>
    <t>C-E-G-Bb-D*-F*</t>
  </si>
  <si>
    <t>C-E-G-Bb-D*-F*-A*</t>
  </si>
  <si>
    <t>* = the next octave</t>
  </si>
  <si>
    <t>above</t>
  </si>
  <si>
    <t>Interval/Dyad</t>
  </si>
  <si>
    <t>Two note chords are called "dyads."</t>
  </si>
  <si>
    <t>Sus4Add9</t>
  </si>
  <si>
    <t>0-5-7-2(14)</t>
  </si>
  <si>
    <t>1-4-5-2(10)</t>
  </si>
  <si>
    <t>C-F-G-D*</t>
  </si>
  <si>
    <t>C as Root</t>
  </si>
  <si>
    <t>2(10)=10 above or</t>
  </si>
  <si>
    <t>Lars Lentz - Intervals</t>
  </si>
  <si>
    <t>Half Steps (C as Root)</t>
  </si>
  <si>
    <t>Relative Notation (C as Root)</t>
  </si>
  <si>
    <t>2(14)=2 half-steps in the</t>
  </si>
  <si>
    <t>next octave or 14 half-steps</t>
  </si>
  <si>
    <t>1.0 : 1.125 : 1.5</t>
  </si>
  <si>
    <t>1.0 : 1.122462 : 1.498307</t>
  </si>
  <si>
    <t>C-E-G-B-D\*-F\*-A\*</t>
  </si>
  <si>
    <t>1.0 : 1.25 : 1.5 : 1.875 : 2.25 : 2.666667 : 3.333333</t>
  </si>
  <si>
    <t>1.0 : 1.259921 : 1.498307 : 1.887749 : 2.244924 : 2.66968 : 3.363586</t>
  </si>
  <si>
    <t>0-4-7-11-14-17-21</t>
  </si>
  <si>
    <t>C-E-G-B-D\*-F\*</t>
  </si>
  <si>
    <t>1.0 : 1.25 : 1.5 : 1.875 : 2.25 : 2.666667</t>
  </si>
  <si>
    <t>1.0 : 1.259921 : 1.498307 : 1.887749 : 2.244924 : 2.66968</t>
  </si>
  <si>
    <t>0-4-7-11-14-17</t>
  </si>
  <si>
    <t>C-E-G-B-D\*</t>
  </si>
  <si>
    <t>1.0 : 1.25 : 1.5 : 1.875 : 2.25</t>
  </si>
  <si>
    <t>1.0 : 1.259921 : 1.498307 : 1.887749 : 2.244924</t>
  </si>
  <si>
    <t>0-4-7-11-14</t>
  </si>
  <si>
    <t>1.0 : 1.25 : 1.5 : 1.875</t>
  </si>
  <si>
    <t>1.0 : 1.259921 : 1.498307 : 1.887749</t>
  </si>
  <si>
    <t>C-E-G-A-D\*</t>
  </si>
  <si>
    <t>1.0 : 1.25 : 1.5 : 1.666667 : 2.25</t>
  </si>
  <si>
    <t>1.0 : 1.259921 : 1.498307 : 1.681793 : 2.244924</t>
  </si>
  <si>
    <t>0-4-7-9-14</t>
  </si>
  <si>
    <t>1.0 : 1.25 : 1.5 : 1.666667</t>
  </si>
  <si>
    <t>1.0 : 1.259921 : 1.498307 : 1.681793</t>
  </si>
  <si>
    <t>1.0 : 1.25 : 1.5</t>
  </si>
  <si>
    <t>1.0 : 1.259921 : 1.498307</t>
  </si>
  <si>
    <t>Example</t>
  </si>
  <si>
    <t>Just Intonation Ratios</t>
  </si>
  <si>
    <t>Equal Temperament Ratios</t>
  </si>
  <si>
    <t>Chord Name</t>
  </si>
  <si>
    <t>Octave</t>
  </si>
  <si>
    <t>Tritone</t>
  </si>
  <si>
    <t>Cents Difference (ET - JI)</t>
  </si>
  <si>
    <t>JI Decimal</t>
  </si>
  <si>
    <t>Just Intonation Ratio</t>
  </si>
  <si>
    <t>Equal Temperament Ratio</t>
  </si>
  <si>
    <t>Interval</t>
  </si>
  <si>
    <t>Cents Diff</t>
  </si>
  <si>
    <t>JI Ratio</t>
  </si>
  <si>
    <t>ET Ratio</t>
  </si>
  <si>
    <t>C-Gb</t>
  </si>
  <si>
    <t>1-5b</t>
  </si>
  <si>
    <t>1:1</t>
  </si>
  <si>
    <t>45:32</t>
  </si>
  <si>
    <t>4:3</t>
  </si>
  <si>
    <t>2:1</t>
  </si>
  <si>
    <t>3:2</t>
  </si>
  <si>
    <t>6:5</t>
  </si>
  <si>
    <t>9:8</t>
  </si>
  <si>
    <t>5:4</t>
  </si>
  <si>
    <t>27:16</t>
  </si>
  <si>
    <t>16:9</t>
  </si>
  <si>
    <t>18:17</t>
  </si>
  <si>
    <t>19:16</t>
  </si>
  <si>
    <t>8:5</t>
  </si>
  <si>
    <t>15:8</t>
  </si>
  <si>
    <t>5:3</t>
  </si>
  <si>
    <t>16:15</t>
  </si>
  <si>
    <t>9:5</t>
  </si>
  <si>
    <t>Just Intonation Decimal
(calc. from ratio)</t>
  </si>
  <si>
    <t>Error in Equal Temperament Ratio (neg. means ratio is lower than actual)</t>
  </si>
  <si>
    <t xml:space="preserve">Actual Calculated Equal Temperament Decimal
</t>
  </si>
  <si>
    <t>Note that the approximate equal temperament ratio is different from the decimal (there is error in the ratio not in the calculated decimal because the ratio is chosen to be "close").</t>
  </si>
  <si>
    <t>Approximate Equal Temperament Ratio
(not accurate but "close")</t>
  </si>
  <si>
    <t>Just intonation is based on accurate ratios so there is no error between the ratio and the decimal. You can see how different it is from the equal temperatment (right column).</t>
  </si>
  <si>
    <t xml:space="preserve">Cents Differential (Equal Temp. to Just Int.)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</si>
</sst>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2" formatCode="&quot;0-&quot;0"/>
    <numFmt numFmtId="178" formatCode="0.000000000"/>
  </numFmts>
  <fonts count="8" x14ac:knownFonts="1">
    <font>
      <sz val="10"/>
      <color theme="1"/>
      <name val="Arial"/>
      <family val="2"/>
    </font>
    <font>
      <sz val="11"/>
      <color theme="1"/>
      <name val="Calibri"/>
      <family val="2"/>
      <scheme val="minor"/>
    </font>
    <font>
      <sz val="12"/>
      <color theme="1"/>
      <name val="Arial"/>
      <family val="2"/>
    </font>
    <font>
      <b/>
      <sz val="12"/>
      <color theme="1"/>
      <name val="Arial"/>
      <family val="2"/>
    </font>
    <font>
      <i/>
      <sz val="12"/>
      <color theme="1"/>
      <name val="Arial"/>
      <family val="2"/>
    </font>
    <font>
      <i/>
      <sz val="10"/>
      <color theme="1"/>
      <name val="Arial"/>
      <family val="2"/>
    </font>
    <font>
      <sz val="16"/>
      <color theme="1"/>
      <name val="Arial"/>
      <family val="2"/>
    </font>
    <font>
      <sz val="11"/>
      <color theme="1"/>
      <name val="Arial"/>
      <family val="2"/>
    </font>
  </fonts>
  <fills count="6">
    <fill>
      <patternFill patternType="none"/>
    </fill>
    <fill>
      <patternFill patternType="gray125"/>
    </fill>
    <fill>
      <patternFill patternType="solid">
        <fgColor theme="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79998168889431442"/>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xf numFmtId="0" fontId="1" fillId="0" borderId="0"/>
  </cellStyleXfs>
  <cellXfs count="73">
    <xf numFmtId="0" fontId="0" fillId="0" borderId="0" xfId="0"/>
    <xf numFmtId="0" fontId="2" fillId="0" borderId="4" xfId="0" applyFont="1" applyBorder="1" applyAlignment="1">
      <alignment horizontal="right"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49" fontId="3" fillId="0" borderId="4" xfId="0" applyNumberFormat="1" applyFont="1" applyBorder="1" applyAlignment="1">
      <alignment horizontal="center" vertical="center"/>
    </xf>
    <xf numFmtId="0" fontId="2" fillId="0" borderId="7" xfId="0" applyFont="1" applyBorder="1" applyAlignment="1">
      <alignment horizontal="center" vertical="center"/>
    </xf>
    <xf numFmtId="0" fontId="2" fillId="2" borderId="5"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2" xfId="0" applyFont="1" applyBorder="1" applyAlignment="1">
      <alignment horizontal="center" vertical="center"/>
    </xf>
    <xf numFmtId="49" fontId="2" fillId="0" borderId="4" xfId="0" applyNumberFormat="1" applyFont="1" applyBorder="1" applyAlignment="1">
      <alignment horizontal="center" vertical="center"/>
    </xf>
    <xf numFmtId="0" fontId="2" fillId="0" borderId="8" xfId="0" applyFont="1" applyBorder="1" applyAlignment="1">
      <alignment horizontal="center" vertical="center"/>
    </xf>
    <xf numFmtId="49" fontId="2" fillId="0" borderId="4" xfId="0" quotePrefix="1" applyNumberFormat="1" applyFont="1" applyBorder="1" applyAlignment="1">
      <alignment horizontal="center" vertical="center"/>
    </xf>
    <xf numFmtId="0" fontId="2" fillId="2" borderId="6"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9" xfId="0" applyFont="1" applyBorder="1" applyAlignment="1">
      <alignment horizontal="center" vertical="center"/>
    </xf>
    <xf numFmtId="0" fontId="4" fillId="0" borderId="4" xfId="0" applyFont="1" applyBorder="1" applyAlignment="1">
      <alignment horizontal="right" vertical="center"/>
    </xf>
    <xf numFmtId="0" fontId="5" fillId="3" borderId="3" xfId="0" quotePrefix="1" applyFont="1" applyFill="1" applyBorder="1" applyAlignment="1">
      <alignment horizontal="center" vertical="center"/>
    </xf>
    <xf numFmtId="0" fontId="5" fillId="3" borderId="4" xfId="0" quotePrefix="1" applyFont="1" applyFill="1" applyBorder="1" applyAlignment="1">
      <alignment horizontal="center" vertical="center"/>
    </xf>
    <xf numFmtId="0" fontId="3" fillId="4" borderId="4" xfId="0" quotePrefix="1" applyFont="1" applyFill="1" applyBorder="1" applyAlignment="1">
      <alignment horizontal="center" vertical="center"/>
    </xf>
    <xf numFmtId="0" fontId="2" fillId="5" borderId="4" xfId="0" applyFont="1" applyFill="1" applyBorder="1" applyAlignment="1">
      <alignment horizontal="center" vertical="center"/>
    </xf>
    <xf numFmtId="0" fontId="3" fillId="4" borderId="4" xfId="0" applyFont="1" applyFill="1" applyBorder="1" applyAlignment="1">
      <alignment horizontal="center" vertical="center"/>
    </xf>
    <xf numFmtId="49" fontId="2" fillId="0" borderId="10" xfId="0" applyNumberFormat="1" applyFont="1" applyBorder="1" applyAlignment="1">
      <alignment horizontal="left" vertical="center"/>
    </xf>
    <xf numFmtId="49" fontId="2" fillId="0" borderId="11"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1"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1" xfId="0" applyNumberFormat="1" applyFont="1" applyBorder="1" applyAlignment="1">
      <alignment vertical="center"/>
    </xf>
    <xf numFmtId="49" fontId="2" fillId="0" borderId="2" xfId="0" applyNumberFormat="1" applyFont="1" applyBorder="1" applyAlignment="1">
      <alignment horizontal="left" vertical="center"/>
    </xf>
    <xf numFmtId="49" fontId="2" fillId="0" borderId="2" xfId="0" applyNumberFormat="1" applyFont="1" applyBorder="1" applyAlignment="1">
      <alignment vertical="center"/>
    </xf>
    <xf numFmtId="49" fontId="2" fillId="0" borderId="3" xfId="0" applyNumberFormat="1" applyFont="1" applyBorder="1" applyAlignment="1">
      <alignment horizontal="center" vertical="center"/>
    </xf>
    <xf numFmtId="49" fontId="2" fillId="0" borderId="3" xfId="0" applyNumberFormat="1" applyFont="1" applyBorder="1" applyAlignment="1">
      <alignment vertical="center"/>
    </xf>
    <xf numFmtId="0" fontId="6" fillId="0" borderId="0" xfId="0" applyFont="1" applyAlignment="1">
      <alignment horizontal="center" vertical="center"/>
    </xf>
    <xf numFmtId="49" fontId="6" fillId="0" borderId="0" xfId="0" applyNumberFormat="1"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center"/>
    </xf>
    <xf numFmtId="49" fontId="7" fillId="0" borderId="0" xfId="0" applyNumberFormat="1" applyFont="1" applyAlignment="1">
      <alignment horizontal="center" vertical="center"/>
    </xf>
    <xf numFmtId="49" fontId="2" fillId="0" borderId="1" xfId="0" quotePrefix="1" applyNumberFormat="1" applyFont="1" applyBorder="1" applyAlignment="1">
      <alignment horizontal="left" vertical="center"/>
    </xf>
    <xf numFmtId="0" fontId="2" fillId="0" borderId="0" xfId="1" applyFont="1"/>
    <xf numFmtId="0" fontId="2" fillId="0" borderId="4" xfId="1" applyFont="1" applyBorder="1"/>
    <xf numFmtId="20" fontId="2" fillId="0" borderId="4" xfId="1" applyNumberFormat="1" applyFont="1" applyBorder="1"/>
    <xf numFmtId="46" fontId="2" fillId="0" borderId="4" xfId="1" applyNumberFormat="1" applyFont="1" applyBorder="1"/>
    <xf numFmtId="0" fontId="3" fillId="0" borderId="4" xfId="1" applyFont="1" applyBorder="1"/>
    <xf numFmtId="0" fontId="2" fillId="0" borderId="0" xfId="0" applyFont="1" applyAlignment="1">
      <alignment horizontal="left" vertical="center"/>
    </xf>
    <xf numFmtId="0" fontId="7" fillId="0" borderId="0" xfId="0" applyNumberFormat="1" applyFont="1" applyAlignment="1">
      <alignment horizontal="center" vertical="center"/>
    </xf>
    <xf numFmtId="0" fontId="2" fillId="0" borderId="4" xfId="0" applyNumberFormat="1" applyFont="1" applyBorder="1" applyAlignment="1">
      <alignment horizontal="center" vertical="center"/>
    </xf>
    <xf numFmtId="0" fontId="2" fillId="0" borderId="4" xfId="0" quotePrefix="1" applyNumberFormat="1" applyFont="1" applyBorder="1" applyAlignment="1">
      <alignment horizontal="center" vertical="center"/>
    </xf>
    <xf numFmtId="2" fontId="2" fillId="0" borderId="4" xfId="0" applyNumberFormat="1" applyFont="1" applyBorder="1" applyAlignment="1">
      <alignment horizontal="center" vertical="center"/>
    </xf>
    <xf numFmtId="2" fontId="6" fillId="0" borderId="0" xfId="0" applyNumberFormat="1" applyFont="1" applyAlignment="1">
      <alignment horizontal="center" vertical="center"/>
    </xf>
    <xf numFmtId="2" fontId="7" fillId="0" borderId="0" xfId="0" applyNumberFormat="1" applyFont="1" applyAlignment="1">
      <alignment horizontal="center" vertical="center"/>
    </xf>
    <xf numFmtId="2" fontId="3" fillId="0" borderId="4" xfId="0" applyNumberFormat="1" applyFont="1" applyBorder="1" applyAlignment="1">
      <alignment horizontal="center" vertical="center"/>
    </xf>
    <xf numFmtId="2" fontId="2" fillId="0" borderId="4" xfId="0" quotePrefix="1" applyNumberFormat="1" applyFont="1" applyBorder="1" applyAlignment="1">
      <alignment horizontal="center" vertical="center"/>
    </xf>
    <xf numFmtId="2" fontId="2" fillId="0" borderId="1" xfId="0" applyNumberFormat="1" applyFont="1" applyBorder="1" applyAlignment="1">
      <alignment horizontal="left" vertical="center"/>
    </xf>
    <xf numFmtId="2" fontId="2" fillId="0" borderId="3" xfId="0" applyNumberFormat="1" applyFont="1" applyBorder="1" applyAlignment="1">
      <alignment horizontal="left" vertical="center"/>
    </xf>
    <xf numFmtId="2" fontId="2" fillId="0" borderId="1" xfId="0" applyNumberFormat="1" applyFont="1" applyBorder="1" applyAlignment="1">
      <alignment vertical="center"/>
    </xf>
    <xf numFmtId="2" fontId="2" fillId="0" borderId="2" xfId="0" applyNumberFormat="1" applyFont="1" applyBorder="1" applyAlignment="1">
      <alignment vertical="center"/>
    </xf>
    <xf numFmtId="2" fontId="2" fillId="0" borderId="3" xfId="0" applyNumberFormat="1" applyFont="1" applyBorder="1" applyAlignment="1">
      <alignment vertical="center"/>
    </xf>
    <xf numFmtId="2" fontId="2" fillId="0" borderId="0" xfId="0" applyNumberFormat="1" applyFont="1" applyAlignment="1">
      <alignment horizontal="center" vertical="center"/>
    </xf>
    <xf numFmtId="172" fontId="2" fillId="0" borderId="4" xfId="0" applyNumberFormat="1" applyFont="1" applyBorder="1" applyAlignment="1">
      <alignment horizontal="center" vertical="center"/>
    </xf>
    <xf numFmtId="178" fontId="2" fillId="0" borderId="4" xfId="0" applyNumberFormat="1" applyFont="1" applyBorder="1" applyAlignment="1">
      <alignment horizontal="center" vertical="center"/>
    </xf>
    <xf numFmtId="20" fontId="2" fillId="0" borderId="4" xfId="0" quotePrefix="1" applyNumberFormat="1" applyFont="1" applyBorder="1" applyAlignment="1">
      <alignment horizontal="center" vertical="center"/>
    </xf>
    <xf numFmtId="49" fontId="3" fillId="0" borderId="4" xfId="0" applyNumberFormat="1" applyFont="1" applyBorder="1" applyAlignment="1">
      <alignment horizontal="center" vertical="center" wrapText="1"/>
    </xf>
    <xf numFmtId="0" fontId="2" fillId="0" borderId="4" xfId="0" applyFont="1" applyBorder="1" applyAlignment="1">
      <alignment horizontal="right"/>
    </xf>
    <xf numFmtId="0" fontId="2" fillId="0" borderId="1" xfId="0" applyFont="1" applyBorder="1" applyAlignment="1">
      <alignment horizontal="center"/>
    </xf>
    <xf numFmtId="0" fontId="2" fillId="0" borderId="4" xfId="0" applyFont="1" applyBorder="1" applyAlignment="1">
      <alignment horizontal="center"/>
    </xf>
    <xf numFmtId="2" fontId="3" fillId="0" borderId="4"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0" fontId="0" fillId="0" borderId="12" xfId="0" applyBorder="1" applyAlignment="1">
      <alignment vertical="center" wrapText="1"/>
    </xf>
    <xf numFmtId="0" fontId="0" fillId="0" borderId="11" xfId="0" applyBorder="1" applyAlignment="1">
      <alignment vertical="center" wrapText="1"/>
    </xf>
    <xf numFmtId="49" fontId="2" fillId="0" borderId="10" xfId="0" applyNumberFormat="1" applyFont="1"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cellXfs>
  <cellStyles count="2">
    <cellStyle name="Normal" xfId="0" builtinId="0"/>
    <cellStyle name="Normal 2" xfId="1" xr:uid="{E6A91677-3135-4D76-AA59-0834BA5E77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21</xdr:col>
      <xdr:colOff>130628</xdr:colOff>
      <xdr:row>5</xdr:row>
      <xdr:rowOff>446316</xdr:rowOff>
    </xdr:from>
    <xdr:ext cx="2024744" cy="234042"/>
    <mc:AlternateContent xmlns:mc="http://schemas.openxmlformats.org/markup-compatibility/2006">
      <mc:Choice xmlns:a14="http://schemas.microsoft.com/office/drawing/2010/main" Requires="a14">
        <xdr:sp macro="" textlink="">
          <xdr:nvSpPr>
            <xdr:cNvPr id="2" name="TextBox 1">
              <a:extLst>
                <a:ext uri="{FF2B5EF4-FFF2-40B4-BE49-F238E27FC236}">
                  <a16:creationId xmlns:a16="http://schemas.microsoft.com/office/drawing/2014/main" id="{BC82477E-D961-7A19-AEAD-1B5A336D732B}"/>
                </a:ext>
              </a:extLst>
            </xdr:cNvPr>
            <xdr:cNvSpPr txBox="1"/>
          </xdr:nvSpPr>
          <xdr:spPr>
            <a:xfrm>
              <a:off x="20998542" y="1567545"/>
              <a:ext cx="2024744" cy="2340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sSup>
                    <m:sSupPr>
                      <m:ctrlPr>
                        <a:rPr lang="en-US" sz="1400" i="1">
                          <a:latin typeface="Cambria Math" panose="02040503050406030204" pitchFamily="18" charset="0"/>
                          <a:ea typeface="Cambria Math" panose="02040503050406030204" pitchFamily="18" charset="0"/>
                        </a:rPr>
                      </m:ctrlPr>
                    </m:sSupPr>
                    <m:e>
                      <m:r>
                        <a:rPr lang="en-US" sz="1400" b="0" i="1">
                          <a:latin typeface="Cambria Math" panose="02040503050406030204" pitchFamily="18" charset="0"/>
                          <a:ea typeface="Cambria Math" panose="02040503050406030204" pitchFamily="18" charset="0"/>
                        </a:rPr>
                        <m:t>2</m:t>
                      </m:r>
                    </m:e>
                    <m:sup>
                      <m:f>
                        <m:fPr>
                          <m:type m:val="skw"/>
                          <m:ctrlPr>
                            <a:rPr lang="en-US" sz="140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𝑛</m:t>
                          </m:r>
                        </m:num>
                        <m:den>
                          <m:r>
                            <a:rPr lang="en-US" sz="1400" b="0" i="1">
                              <a:latin typeface="Cambria Math" panose="02040503050406030204" pitchFamily="18" charset="0"/>
                              <a:ea typeface="Cambria Math" panose="02040503050406030204" pitchFamily="18" charset="0"/>
                            </a:rPr>
                            <m:t>12</m:t>
                          </m:r>
                        </m:den>
                      </m:f>
                    </m:sup>
                  </m:sSup>
                </m:oMath>
              </a14:m>
              <a:r>
                <a:rPr lang="en-US" sz="1400" b="0">
                  <a:latin typeface="Arial" panose="020B0604020202020204" pitchFamily="34" charset="0"/>
                  <a:ea typeface="Cambria Math" panose="02040503050406030204" pitchFamily="18" charset="0"/>
                  <a:cs typeface="Arial" panose="020B0604020202020204" pitchFamily="34" charset="0"/>
                </a:rPr>
                <a:t> , n= #</a:t>
              </a:r>
              <a:r>
                <a:rPr lang="en-US" sz="1400" b="0" baseline="0">
                  <a:latin typeface="Arial" panose="020B0604020202020204" pitchFamily="34" charset="0"/>
                  <a:ea typeface="Cambria Math" panose="02040503050406030204" pitchFamily="18" charset="0"/>
                  <a:cs typeface="Arial" panose="020B0604020202020204" pitchFamily="34" charset="0"/>
                </a:rPr>
                <a:t> of half steps</a:t>
              </a:r>
              <a:endParaRPr lang="en-US" sz="1400" b="0">
                <a:latin typeface="Arial" panose="020B0604020202020204" pitchFamily="34" charset="0"/>
                <a:ea typeface="Cambria Math" panose="02040503050406030204" pitchFamily="18" charset="0"/>
                <a:cs typeface="Arial" panose="020B0604020202020204" pitchFamily="34" charset="0"/>
              </a:endParaRPr>
            </a:p>
            <a:p>
              <a:endParaRPr lang="en-US" sz="1400" b="0">
                <a:latin typeface="Arial" panose="020B0604020202020204" pitchFamily="34" charset="0"/>
                <a:ea typeface="Cambria Math" panose="02040503050406030204" pitchFamily="18" charset="0"/>
                <a:cs typeface="Arial" panose="020B0604020202020204" pitchFamily="34" charset="0"/>
              </a:endParaRPr>
            </a:p>
            <a:p>
              <a:endParaRPr lang="en-US" sz="1400">
                <a:latin typeface="Arial" panose="020B0604020202020204" pitchFamily="34" charset="0"/>
                <a:cs typeface="Arial" panose="020B0604020202020204" pitchFamily="34" charset="0"/>
              </a:endParaRPr>
            </a:p>
          </xdr:txBody>
        </xdr:sp>
      </mc:Choice>
      <mc:Fallback>
        <xdr:sp macro="" textlink="">
          <xdr:nvSpPr>
            <xdr:cNvPr id="2" name="TextBox 1">
              <a:extLst>
                <a:ext uri="{FF2B5EF4-FFF2-40B4-BE49-F238E27FC236}">
                  <a16:creationId xmlns:a16="http://schemas.microsoft.com/office/drawing/2014/main" id="{BC82477E-D961-7A19-AEAD-1B5A336D732B}"/>
                </a:ext>
              </a:extLst>
            </xdr:cNvPr>
            <xdr:cNvSpPr txBox="1"/>
          </xdr:nvSpPr>
          <xdr:spPr>
            <a:xfrm>
              <a:off x="20998542" y="1567545"/>
              <a:ext cx="2024744" cy="2340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2^(𝑛⁄12)</a:t>
              </a:r>
              <a:r>
                <a:rPr lang="en-US" sz="1400" b="0">
                  <a:latin typeface="Arial" panose="020B0604020202020204" pitchFamily="34" charset="0"/>
                  <a:ea typeface="Cambria Math" panose="02040503050406030204" pitchFamily="18" charset="0"/>
                  <a:cs typeface="Arial" panose="020B0604020202020204" pitchFamily="34" charset="0"/>
                </a:rPr>
                <a:t> , n= #</a:t>
              </a:r>
              <a:r>
                <a:rPr lang="en-US" sz="1400" b="0" baseline="0">
                  <a:latin typeface="Arial" panose="020B0604020202020204" pitchFamily="34" charset="0"/>
                  <a:ea typeface="Cambria Math" panose="02040503050406030204" pitchFamily="18" charset="0"/>
                  <a:cs typeface="Arial" panose="020B0604020202020204" pitchFamily="34" charset="0"/>
                </a:rPr>
                <a:t> of half steps</a:t>
              </a:r>
              <a:endParaRPr lang="en-US" sz="1400" b="0">
                <a:latin typeface="Arial" panose="020B0604020202020204" pitchFamily="34" charset="0"/>
                <a:ea typeface="Cambria Math" panose="02040503050406030204" pitchFamily="18" charset="0"/>
                <a:cs typeface="Arial" panose="020B0604020202020204" pitchFamily="34" charset="0"/>
              </a:endParaRPr>
            </a:p>
            <a:p>
              <a:endParaRPr lang="en-US" sz="1400" b="0">
                <a:latin typeface="Arial" panose="020B0604020202020204" pitchFamily="34" charset="0"/>
                <a:ea typeface="Cambria Math" panose="02040503050406030204" pitchFamily="18" charset="0"/>
                <a:cs typeface="Arial" panose="020B0604020202020204" pitchFamily="34" charset="0"/>
              </a:endParaRPr>
            </a:p>
            <a:p>
              <a:endParaRPr lang="en-US" sz="1400">
                <a:latin typeface="Arial" panose="020B0604020202020204" pitchFamily="34" charset="0"/>
                <a:cs typeface="Arial" panose="020B0604020202020204" pitchFamily="34" charset="0"/>
              </a:endParaRPr>
            </a:p>
          </xdr:txBody>
        </xdr:sp>
      </mc:Fallback>
    </mc:AlternateContent>
    <xdr:clientData/>
  </xdr:oneCellAnchor>
  <xdr:oneCellAnchor>
    <xdr:from>
      <xdr:col>25</xdr:col>
      <xdr:colOff>843643</xdr:colOff>
      <xdr:row>5</xdr:row>
      <xdr:rowOff>361948</xdr:rowOff>
    </xdr:from>
    <xdr:ext cx="1095621" cy="342466"/>
    <mc:AlternateContent xmlns:mc="http://schemas.openxmlformats.org/markup-compatibility/2006">
      <mc:Choice xmlns:a14="http://schemas.microsoft.com/office/drawing/2010/main" Requires="a14">
        <xdr:sp macro="" textlink="">
          <xdr:nvSpPr>
            <xdr:cNvPr id="3" name="TextBox 2">
              <a:extLst>
                <a:ext uri="{FF2B5EF4-FFF2-40B4-BE49-F238E27FC236}">
                  <a16:creationId xmlns:a16="http://schemas.microsoft.com/office/drawing/2014/main" id="{88FC3F40-FF76-DE31-935A-F5888BF923AE}"/>
                </a:ext>
              </a:extLst>
            </xdr:cNvPr>
            <xdr:cNvSpPr txBox="1"/>
          </xdr:nvSpPr>
          <xdr:spPr>
            <a:xfrm>
              <a:off x="28803600" y="1978477"/>
              <a:ext cx="1095621" cy="342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=1200</m:t>
                    </m:r>
                    <m:r>
                      <a:rPr lang="en-US" sz="1100" b="0" i="1">
                        <a:latin typeface="Cambria Math" panose="02040503050406030204" pitchFamily="18" charset="0"/>
                      </a:rPr>
                      <m:t>𝐿𝑜𝑔</m:t>
                    </m:r>
                    <m:r>
                      <a:rPr lang="en-US" sz="1100" b="0" i="1" baseline="-25000">
                        <a:latin typeface="Cambria Math" panose="02040503050406030204" pitchFamily="18" charset="0"/>
                      </a:rPr>
                      <m:t>2</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𝐸𝑇</m:t>
                        </m:r>
                      </m:num>
                      <m:den>
                        <m:r>
                          <a:rPr lang="en-US" sz="1100" b="0" i="1">
                            <a:latin typeface="Cambria Math" panose="02040503050406030204" pitchFamily="18" charset="0"/>
                          </a:rPr>
                          <m:t>𝐽𝐼</m:t>
                        </m:r>
                      </m:den>
                    </m:f>
                    <m:r>
                      <a:rPr lang="en-US" sz="1100" b="0" i="1">
                        <a:latin typeface="Cambria Math" panose="02040503050406030204" pitchFamily="18" charset="0"/>
                      </a:rPr>
                      <m:t>)</m:t>
                    </m:r>
                  </m:oMath>
                </m:oMathPara>
              </a14:m>
              <a:endParaRPr lang="en-US" sz="1100">
                <a:latin typeface="Arial" panose="020B0604020202020204" pitchFamily="34" charset="0"/>
                <a:cs typeface="Arial" panose="020B0604020202020204" pitchFamily="34" charset="0"/>
              </a:endParaRPr>
            </a:p>
          </xdr:txBody>
        </xdr:sp>
      </mc:Choice>
      <mc:Fallback>
        <xdr:sp macro="" textlink="">
          <xdr:nvSpPr>
            <xdr:cNvPr id="3" name="TextBox 2">
              <a:extLst>
                <a:ext uri="{FF2B5EF4-FFF2-40B4-BE49-F238E27FC236}">
                  <a16:creationId xmlns:a16="http://schemas.microsoft.com/office/drawing/2014/main" id="{88FC3F40-FF76-DE31-935A-F5888BF923AE}"/>
                </a:ext>
              </a:extLst>
            </xdr:cNvPr>
            <xdr:cNvSpPr txBox="1"/>
          </xdr:nvSpPr>
          <xdr:spPr>
            <a:xfrm>
              <a:off x="28803600" y="1978477"/>
              <a:ext cx="1095621" cy="3424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latin typeface="Cambria Math" panose="02040503050406030204" pitchFamily="18" charset="0"/>
                </a:rPr>
                <a:t>=1200𝐿𝑜𝑔</a:t>
              </a:r>
              <a:r>
                <a:rPr lang="en-US" sz="1100" b="0" i="0" baseline="-25000">
                  <a:latin typeface="Cambria Math" panose="02040503050406030204" pitchFamily="18" charset="0"/>
                </a:rPr>
                <a:t>2</a:t>
              </a:r>
              <a:r>
                <a:rPr lang="en-US" sz="1100" b="0" i="0">
                  <a:latin typeface="Cambria Math" panose="02040503050406030204" pitchFamily="18" charset="0"/>
                </a:rPr>
                <a:t>(𝐸𝑇/𝐽𝐼)</a:t>
              </a:r>
              <a:endParaRPr lang="en-US" sz="1100">
                <a:latin typeface="Arial" panose="020B0604020202020204" pitchFamily="34" charset="0"/>
                <a:cs typeface="Arial" panose="020B0604020202020204" pitchFamily="34" charset="0"/>
              </a:endParaRPr>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C66"/>
  <sheetViews>
    <sheetView showGridLines="0" tabSelected="1" workbookViewId="0">
      <selection activeCell="AC12" sqref="AC6:AC12"/>
    </sheetView>
  </sheetViews>
  <sheetFormatPr defaultColWidth="8.84375" defaultRowHeight="15" x14ac:dyDescent="0.3"/>
  <cols>
    <col min="1" max="1" width="3.3046875" style="4" customWidth="1"/>
    <col min="2" max="2" width="28.921875" style="4" customWidth="1"/>
    <col min="3" max="3" width="8.84375" style="4" customWidth="1"/>
    <col min="4" max="15" width="8.84375" style="4"/>
    <col min="16" max="16" width="3.69140625" style="4" customWidth="1"/>
    <col min="17" max="17" width="35.23046875" style="24" bestFit="1" customWidth="1"/>
    <col min="18" max="18" width="28.4609375" style="24" customWidth="1"/>
    <col min="19" max="19" width="29.84375" style="24" customWidth="1"/>
    <col min="20" max="20" width="21.765625" style="24" bestFit="1" customWidth="1"/>
    <col min="21" max="21" width="28.69140625" style="24" customWidth="1"/>
    <col min="22" max="23" width="32.15234375" style="58" customWidth="1"/>
    <col min="24" max="24" width="16.921875" style="24" customWidth="1"/>
    <col min="25" max="25" width="19" style="24" customWidth="1"/>
    <col min="26" max="26" width="27.23046875" style="24" customWidth="1"/>
    <col min="27" max="27" width="4.15234375" style="4" customWidth="1"/>
    <col min="28" max="28" width="3.15234375" style="4" customWidth="1"/>
    <col min="29" max="16384" width="8.84375" style="4"/>
  </cols>
  <sheetData>
    <row r="1" spans="2:29" s="32" customFormat="1" ht="19.75" x14ac:dyDescent="0.3">
      <c r="Q1" s="33"/>
      <c r="R1" s="33"/>
      <c r="S1" s="33"/>
      <c r="T1" s="33"/>
      <c r="U1" s="33"/>
      <c r="V1" s="49"/>
      <c r="W1" s="49"/>
      <c r="X1" s="33"/>
      <c r="Y1" s="33"/>
      <c r="Z1" s="33"/>
    </row>
    <row r="2" spans="2:29" s="32" customFormat="1" ht="19.75" x14ac:dyDescent="0.3">
      <c r="B2" s="34" t="s">
        <v>195</v>
      </c>
      <c r="Q2" s="33"/>
      <c r="R2" s="33"/>
      <c r="S2" s="33"/>
      <c r="T2" s="33"/>
      <c r="U2" s="33"/>
      <c r="V2" s="49"/>
      <c r="W2" s="49"/>
      <c r="X2" s="33"/>
      <c r="Y2" s="33"/>
      <c r="Z2" s="33"/>
    </row>
    <row r="3" spans="2:29" s="32" customFormat="1" ht="19.75" x14ac:dyDescent="0.3">
      <c r="B3" s="34"/>
      <c r="Q3" s="33"/>
      <c r="R3" s="33"/>
      <c r="S3" s="33"/>
      <c r="T3" s="33"/>
      <c r="U3" s="33"/>
      <c r="V3" s="49"/>
      <c r="W3" s="49"/>
      <c r="X3" s="33"/>
      <c r="Y3" s="33"/>
      <c r="Z3" s="33"/>
    </row>
    <row r="4" spans="2:29" s="36" customFormat="1" ht="14.15" x14ac:dyDescent="0.3">
      <c r="B4" s="35"/>
      <c r="Q4" s="37"/>
      <c r="R4" s="37"/>
      <c r="S4" s="37"/>
      <c r="T4" s="37"/>
      <c r="U4" s="37"/>
      <c r="V4" s="50"/>
      <c r="W4" s="50"/>
      <c r="X4" s="45"/>
      <c r="Y4" s="37"/>
      <c r="Z4" s="37"/>
    </row>
    <row r="5" spans="2:29" ht="54" customHeight="1" x14ac:dyDescent="0.3">
      <c r="U5" s="67" t="s">
        <v>260</v>
      </c>
      <c r="V5" s="68"/>
      <c r="W5" s="69"/>
      <c r="X5" s="70" t="s">
        <v>262</v>
      </c>
      <c r="Y5" s="71"/>
      <c r="Z5" s="72"/>
    </row>
    <row r="6" spans="2:29" ht="56.15" customHeight="1" thickBot="1" x14ac:dyDescent="0.4">
      <c r="B6" s="63" t="s">
        <v>24</v>
      </c>
      <c r="C6" s="64" t="s">
        <v>0</v>
      </c>
      <c r="D6" s="65" t="s">
        <v>7</v>
      </c>
      <c r="E6" s="65" t="s">
        <v>1</v>
      </c>
      <c r="F6" s="65" t="s">
        <v>8</v>
      </c>
      <c r="G6" s="65" t="s">
        <v>2</v>
      </c>
      <c r="H6" s="65" t="s">
        <v>3</v>
      </c>
      <c r="I6" s="65" t="s">
        <v>9</v>
      </c>
      <c r="J6" s="65" t="s">
        <v>4</v>
      </c>
      <c r="K6" s="65" t="s">
        <v>10</v>
      </c>
      <c r="L6" s="65" t="s">
        <v>5</v>
      </c>
      <c r="M6" s="65" t="s">
        <v>11</v>
      </c>
      <c r="N6" s="65" t="s">
        <v>6</v>
      </c>
      <c r="O6" s="65" t="s">
        <v>115</v>
      </c>
      <c r="Q6" s="5" t="s">
        <v>187</v>
      </c>
      <c r="R6" s="5" t="s">
        <v>44</v>
      </c>
      <c r="S6" s="5" t="s">
        <v>45</v>
      </c>
      <c r="T6" s="5" t="s">
        <v>193</v>
      </c>
      <c r="U6" s="62" t="s">
        <v>261</v>
      </c>
      <c r="V6" s="66" t="s">
        <v>259</v>
      </c>
      <c r="W6" s="66" t="s">
        <v>258</v>
      </c>
      <c r="X6" s="62" t="s">
        <v>232</v>
      </c>
      <c r="Y6" s="62" t="s">
        <v>257</v>
      </c>
      <c r="Z6" s="62" t="s">
        <v>263</v>
      </c>
      <c r="AC6" s="44"/>
    </row>
    <row r="7" spans="2:29" ht="15.45" thickTop="1" x14ac:dyDescent="0.3">
      <c r="C7" s="6"/>
      <c r="D7" s="7"/>
      <c r="E7" s="6"/>
      <c r="F7" s="8"/>
      <c r="G7" s="6"/>
      <c r="H7" s="6"/>
      <c r="I7" s="8"/>
      <c r="J7" s="6"/>
      <c r="K7" s="8"/>
      <c r="L7" s="6"/>
      <c r="M7" s="8"/>
      <c r="N7" s="6"/>
      <c r="O7" s="9"/>
      <c r="Q7" s="10" t="s">
        <v>33</v>
      </c>
      <c r="R7" s="59">
        <v>0</v>
      </c>
      <c r="S7" s="10">
        <v>0</v>
      </c>
      <c r="T7" s="10" t="s">
        <v>0</v>
      </c>
      <c r="U7" s="10" t="s">
        <v>240</v>
      </c>
      <c r="V7" s="60">
        <f>2^(R7/12)</f>
        <v>1</v>
      </c>
      <c r="W7" s="60">
        <f>(1/1)-V7</f>
        <v>0</v>
      </c>
      <c r="X7" s="10" t="s">
        <v>240</v>
      </c>
      <c r="Y7" s="46">
        <f>1/1</f>
        <v>1</v>
      </c>
      <c r="Z7" s="60">
        <f>1200*LOG((V7/Y7),2)</f>
        <v>0</v>
      </c>
      <c r="AC7" s="44"/>
    </row>
    <row r="8" spans="2:29" x14ac:dyDescent="0.3">
      <c r="C8" s="11"/>
      <c r="D8" s="7"/>
      <c r="E8" s="11"/>
      <c r="F8" s="8"/>
      <c r="G8" s="11"/>
      <c r="H8" s="11"/>
      <c r="I8" s="8"/>
      <c r="J8" s="11"/>
      <c r="K8" s="8"/>
      <c r="L8" s="11"/>
      <c r="M8" s="8"/>
      <c r="N8" s="11"/>
      <c r="O8" s="9"/>
      <c r="Q8" s="10" t="s">
        <v>40</v>
      </c>
      <c r="R8" s="59">
        <v>1</v>
      </c>
      <c r="S8" s="10" t="s">
        <v>56</v>
      </c>
      <c r="T8" s="10" t="s">
        <v>64</v>
      </c>
      <c r="U8" s="10" t="s">
        <v>250</v>
      </c>
      <c r="V8" s="60">
        <f>2^(R8/12)</f>
        <v>1.0594630943592953</v>
      </c>
      <c r="W8" s="60">
        <f>(18/17)-V8</f>
        <v>-6.395649475305909E-4</v>
      </c>
      <c r="X8" s="10" t="s">
        <v>255</v>
      </c>
      <c r="Y8" s="46">
        <f>16/15</f>
        <v>1.0666666666666667</v>
      </c>
      <c r="Z8" s="60">
        <f t="shared" ref="Z8:Z19" si="0">1200*LOG((V8/Y8),2)</f>
        <v>-11.731285269777619</v>
      </c>
      <c r="AC8" s="44"/>
    </row>
    <row r="9" spans="2:29" x14ac:dyDescent="0.3">
      <c r="B9" s="4" t="s">
        <v>31</v>
      </c>
      <c r="C9" s="11"/>
      <c r="D9" s="7"/>
      <c r="E9" s="11"/>
      <c r="F9" s="8"/>
      <c r="G9" s="11"/>
      <c r="H9" s="11"/>
      <c r="I9" s="8"/>
      <c r="J9" s="11"/>
      <c r="K9" s="8"/>
      <c r="L9" s="11"/>
      <c r="M9" s="8"/>
      <c r="N9" s="11"/>
      <c r="O9" s="9"/>
      <c r="Q9" s="10" t="s">
        <v>36</v>
      </c>
      <c r="R9" s="59">
        <v>2</v>
      </c>
      <c r="S9" s="10" t="s">
        <v>52</v>
      </c>
      <c r="T9" s="10" t="s">
        <v>60</v>
      </c>
      <c r="U9" s="10" t="s">
        <v>246</v>
      </c>
      <c r="V9" s="60">
        <f>2^(R9/12)</f>
        <v>1.122462048309373</v>
      </c>
      <c r="W9" s="60">
        <f>(9/8)-V9</f>
        <v>2.5379516906269828E-3</v>
      </c>
      <c r="X9" s="10" t="s">
        <v>246</v>
      </c>
      <c r="Y9" s="46">
        <f>9/8</f>
        <v>1.125</v>
      </c>
      <c r="Z9" s="60">
        <f t="shared" si="0"/>
        <v>-3.9100017307748658</v>
      </c>
      <c r="AC9" s="44"/>
    </row>
    <row r="10" spans="2:29" x14ac:dyDescent="0.3">
      <c r="B10" s="4" t="s">
        <v>30</v>
      </c>
      <c r="C10" s="11"/>
      <c r="D10" s="13"/>
      <c r="E10" s="11"/>
      <c r="F10" s="14"/>
      <c r="G10" s="11"/>
      <c r="H10" s="11"/>
      <c r="I10" s="14"/>
      <c r="J10" s="11"/>
      <c r="K10" s="14"/>
      <c r="L10" s="11"/>
      <c r="M10" s="14"/>
      <c r="N10" s="11"/>
      <c r="O10" s="9"/>
      <c r="Q10" s="10" t="s">
        <v>41</v>
      </c>
      <c r="R10" s="59">
        <v>3</v>
      </c>
      <c r="S10" s="10" t="s">
        <v>57</v>
      </c>
      <c r="T10" s="10" t="s">
        <v>65</v>
      </c>
      <c r="U10" s="10" t="s">
        <v>251</v>
      </c>
      <c r="V10" s="60">
        <f>2^(R10/12)</f>
        <v>1.189207115002721</v>
      </c>
      <c r="W10" s="60">
        <f>(19/16)-V10</f>
        <v>-1.7071150027210269E-3</v>
      </c>
      <c r="X10" s="10" t="s">
        <v>245</v>
      </c>
      <c r="Y10" s="46">
        <f>6/5</f>
        <v>1.2</v>
      </c>
      <c r="Z10" s="60">
        <f t="shared" si="0"/>
        <v>-15.641287000552527</v>
      </c>
      <c r="AC10" s="44"/>
    </row>
    <row r="11" spans="2:29" x14ac:dyDescent="0.3">
      <c r="B11" s="4" t="s">
        <v>32</v>
      </c>
      <c r="C11" s="11"/>
      <c r="E11" s="11"/>
      <c r="G11" s="11"/>
      <c r="H11" s="11"/>
      <c r="J11" s="11"/>
      <c r="L11" s="11"/>
      <c r="N11" s="11"/>
      <c r="O11" s="9"/>
      <c r="Q11" s="10" t="s">
        <v>37</v>
      </c>
      <c r="R11" s="59">
        <v>4</v>
      </c>
      <c r="S11" s="10" t="s">
        <v>53</v>
      </c>
      <c r="T11" s="10" t="s">
        <v>61</v>
      </c>
      <c r="U11" s="10" t="s">
        <v>247</v>
      </c>
      <c r="V11" s="60">
        <f>2^(R11/12)</f>
        <v>1.2599210498948732</v>
      </c>
      <c r="W11" s="60">
        <f>(5/4)-V11</f>
        <v>-9.9210498948731907E-3</v>
      </c>
      <c r="X11" s="10" t="s">
        <v>247</v>
      </c>
      <c r="Y11" s="46">
        <f>5/4</f>
        <v>1.25</v>
      </c>
      <c r="Z11" s="60">
        <f t="shared" si="0"/>
        <v>13.686286135165219</v>
      </c>
      <c r="AC11" s="44"/>
    </row>
    <row r="12" spans="2:29" x14ac:dyDescent="0.3">
      <c r="C12" s="11"/>
      <c r="E12" s="11"/>
      <c r="G12" s="11"/>
      <c r="H12" s="11"/>
      <c r="J12" s="11"/>
      <c r="L12" s="11"/>
      <c r="N12" s="11"/>
      <c r="O12" s="9"/>
      <c r="Q12" s="10" t="s">
        <v>34</v>
      </c>
      <c r="R12" s="59">
        <v>5</v>
      </c>
      <c r="S12" s="12" t="s">
        <v>48</v>
      </c>
      <c r="T12" s="12" t="s">
        <v>50</v>
      </c>
      <c r="U12" s="61">
        <v>0.88611111111111107</v>
      </c>
      <c r="V12" s="60">
        <f>2^(R12/12)</f>
        <v>1.3348398541700344</v>
      </c>
      <c r="W12" s="60">
        <f>(21/16)-V12</f>
        <v>-2.2339854170034368E-2</v>
      </c>
      <c r="X12" s="12" t="s">
        <v>242</v>
      </c>
      <c r="Y12" s="47">
        <f>4/3</f>
        <v>1.3333333333333333</v>
      </c>
      <c r="Z12" s="60">
        <f t="shared" si="0"/>
        <v>1.9550008653876136</v>
      </c>
      <c r="AC12" s="44"/>
    </row>
    <row r="13" spans="2:29" ht="15.45" thickBot="1" x14ac:dyDescent="0.35">
      <c r="C13" s="15"/>
      <c r="E13" s="15"/>
      <c r="G13" s="15"/>
      <c r="H13" s="15"/>
      <c r="J13" s="15"/>
      <c r="L13" s="15"/>
      <c r="N13" s="15"/>
      <c r="O13" s="9"/>
      <c r="Q13" s="10" t="s">
        <v>229</v>
      </c>
      <c r="R13" s="59">
        <v>6</v>
      </c>
      <c r="S13" s="10" t="s">
        <v>239</v>
      </c>
      <c r="T13" s="10" t="s">
        <v>238</v>
      </c>
      <c r="U13" s="10" t="s">
        <v>241</v>
      </c>
      <c r="V13" s="60">
        <f>2^(R13/12)</f>
        <v>1.4142135623730951</v>
      </c>
      <c r="W13" s="60">
        <f>(45/32)-V13</f>
        <v>-7.9635623730951455E-3</v>
      </c>
      <c r="X13" s="10" t="s">
        <v>241</v>
      </c>
      <c r="Y13" s="46">
        <f>45/32</f>
        <v>1.40625</v>
      </c>
      <c r="Z13" s="60">
        <f t="shared" si="0"/>
        <v>9.7762844043904575</v>
      </c>
    </row>
    <row r="14" spans="2:29" ht="15.45" thickTop="1" x14ac:dyDescent="0.3">
      <c r="B14" s="16" t="s">
        <v>196</v>
      </c>
      <c r="C14" s="17" t="s">
        <v>23</v>
      </c>
      <c r="D14" s="18" t="s">
        <v>12</v>
      </c>
      <c r="E14" s="18" t="s">
        <v>13</v>
      </c>
      <c r="F14" s="18" t="s">
        <v>14</v>
      </c>
      <c r="G14" s="18" t="s">
        <v>15</v>
      </c>
      <c r="H14" s="18" t="s">
        <v>16</v>
      </c>
      <c r="I14" s="18" t="s">
        <v>17</v>
      </c>
      <c r="J14" s="18" t="s">
        <v>18</v>
      </c>
      <c r="K14" s="18" t="s">
        <v>19</v>
      </c>
      <c r="L14" s="18" t="s">
        <v>20</v>
      </c>
      <c r="M14" s="18" t="s">
        <v>21</v>
      </c>
      <c r="N14" s="18" t="s">
        <v>22</v>
      </c>
      <c r="O14" s="18" t="s">
        <v>87</v>
      </c>
      <c r="Q14" s="10" t="s">
        <v>35</v>
      </c>
      <c r="R14" s="59">
        <v>7</v>
      </c>
      <c r="S14" s="12" t="s">
        <v>49</v>
      </c>
      <c r="T14" s="12" t="s">
        <v>51</v>
      </c>
      <c r="U14" s="12" t="s">
        <v>244</v>
      </c>
      <c r="V14" s="60">
        <f>2^(R14/12)</f>
        <v>1.4983070768766815</v>
      </c>
      <c r="W14" s="60">
        <f>(3/2)-V14</f>
        <v>1.6929231233184794E-3</v>
      </c>
      <c r="X14" s="12" t="s">
        <v>244</v>
      </c>
      <c r="Y14" s="47">
        <f>3/2</f>
        <v>1.5</v>
      </c>
      <c r="Z14" s="60">
        <f t="shared" si="0"/>
        <v>-1.9550008653873929</v>
      </c>
    </row>
    <row r="15" spans="2:29" ht="15.45" x14ac:dyDescent="0.3">
      <c r="B15" s="3" t="s">
        <v>197</v>
      </c>
      <c r="C15" s="19">
        <v>1</v>
      </c>
      <c r="D15" s="20" t="s">
        <v>29</v>
      </c>
      <c r="E15" s="21">
        <v>2</v>
      </c>
      <c r="F15" s="20" t="s">
        <v>28</v>
      </c>
      <c r="G15" s="21">
        <v>3</v>
      </c>
      <c r="H15" s="21">
        <v>4</v>
      </c>
      <c r="I15" s="20" t="s">
        <v>27</v>
      </c>
      <c r="J15" s="21">
        <v>5</v>
      </c>
      <c r="K15" s="20" t="s">
        <v>26</v>
      </c>
      <c r="L15" s="21">
        <v>6</v>
      </c>
      <c r="M15" s="20" t="s">
        <v>25</v>
      </c>
      <c r="N15" s="21">
        <v>7</v>
      </c>
      <c r="O15" s="3" t="s">
        <v>166</v>
      </c>
      <c r="Q15" s="10" t="s">
        <v>42</v>
      </c>
      <c r="R15" s="59">
        <v>8</v>
      </c>
      <c r="S15" s="10" t="s">
        <v>58</v>
      </c>
      <c r="T15" s="10" t="s">
        <v>66</v>
      </c>
      <c r="U15" s="10" t="s">
        <v>252</v>
      </c>
      <c r="V15" s="60">
        <f>2^(R15/12)</f>
        <v>1.5874010519681994</v>
      </c>
      <c r="W15" s="60">
        <f>(8/5)-V15</f>
        <v>1.2598948031800727E-2</v>
      </c>
      <c r="X15" s="10" t="s">
        <v>252</v>
      </c>
      <c r="Y15" s="46">
        <f>8/5</f>
        <v>1.6</v>
      </c>
      <c r="Z15" s="60">
        <f t="shared" si="0"/>
        <v>-13.686286135165306</v>
      </c>
    </row>
    <row r="16" spans="2:29" x14ac:dyDescent="0.3">
      <c r="Q16" s="10" t="s">
        <v>38</v>
      </c>
      <c r="R16" s="59">
        <v>9</v>
      </c>
      <c r="S16" s="10" t="s">
        <v>54</v>
      </c>
      <c r="T16" s="10" t="s">
        <v>62</v>
      </c>
      <c r="U16" s="10" t="s">
        <v>248</v>
      </c>
      <c r="V16" s="60">
        <f>2^(R16/12)</f>
        <v>1.681792830507429</v>
      </c>
      <c r="W16" s="60">
        <f>(27/16)-V16</f>
        <v>5.7071694925709959E-3</v>
      </c>
      <c r="X16" s="10" t="s">
        <v>254</v>
      </c>
      <c r="Y16" s="46">
        <f>5/3</f>
        <v>1.6666666666666667</v>
      </c>
      <c r="Z16" s="60">
        <f t="shared" si="0"/>
        <v>15.641287000552362</v>
      </c>
    </row>
    <row r="17" spans="2:29" x14ac:dyDescent="0.3">
      <c r="Q17" s="10" t="s">
        <v>43</v>
      </c>
      <c r="R17" s="59">
        <v>10</v>
      </c>
      <c r="S17" s="10" t="s">
        <v>59</v>
      </c>
      <c r="T17" s="10" t="s">
        <v>67</v>
      </c>
      <c r="U17" s="10" t="s">
        <v>249</v>
      </c>
      <c r="V17" s="60">
        <f>2^(R17/12)</f>
        <v>1.7817974362806785</v>
      </c>
      <c r="W17" s="60">
        <f>(16/9)-V17</f>
        <v>-4.0196585029008691E-3</v>
      </c>
      <c r="X17" s="10" t="s">
        <v>256</v>
      </c>
      <c r="Y17" s="46">
        <f>9/5</f>
        <v>1.8</v>
      </c>
      <c r="Z17" s="60">
        <f t="shared" si="0"/>
        <v>-17.596287865940184</v>
      </c>
    </row>
    <row r="18" spans="2:29" x14ac:dyDescent="0.3">
      <c r="Q18" s="10" t="s">
        <v>39</v>
      </c>
      <c r="R18" s="59">
        <v>11</v>
      </c>
      <c r="S18" s="10" t="s">
        <v>55</v>
      </c>
      <c r="T18" s="10" t="s">
        <v>63</v>
      </c>
      <c r="U18" s="10" t="s">
        <v>253</v>
      </c>
      <c r="V18" s="60">
        <f>2^(R18/12)</f>
        <v>1.8877486253633868</v>
      </c>
      <c r="W18" s="60">
        <f>(15/8)-V18</f>
        <v>-1.2748625363386834E-2</v>
      </c>
      <c r="X18" s="10" t="s">
        <v>253</v>
      </c>
      <c r="Y18" s="46">
        <f>15/8</f>
        <v>1.875</v>
      </c>
      <c r="Z18" s="60">
        <f t="shared" si="0"/>
        <v>11.731285269777747</v>
      </c>
    </row>
    <row r="19" spans="2:29" x14ac:dyDescent="0.3">
      <c r="Q19" s="10" t="s">
        <v>228</v>
      </c>
      <c r="R19" s="59">
        <v>12</v>
      </c>
      <c r="S19" s="12" t="s">
        <v>47</v>
      </c>
      <c r="T19" s="10" t="s">
        <v>46</v>
      </c>
      <c r="U19" s="10" t="s">
        <v>243</v>
      </c>
      <c r="V19" s="60">
        <f>2^(R19/12)</f>
        <v>2</v>
      </c>
      <c r="W19" s="60">
        <f>(2/1)-V19</f>
        <v>0</v>
      </c>
      <c r="X19" s="10" t="s">
        <v>243</v>
      </c>
      <c r="Y19" s="46">
        <f>2/1</f>
        <v>2</v>
      </c>
      <c r="Z19" s="60">
        <f t="shared" si="0"/>
        <v>0</v>
      </c>
    </row>
    <row r="20" spans="2:29" x14ac:dyDescent="0.3">
      <c r="B20" s="35"/>
      <c r="Q20" s="22" t="s">
        <v>188</v>
      </c>
      <c r="R20" s="23"/>
      <c r="T20" s="25" t="s">
        <v>185</v>
      </c>
      <c r="U20" s="25"/>
      <c r="V20" s="53"/>
      <c r="W20" s="53"/>
      <c r="X20" s="25"/>
      <c r="Y20" s="25"/>
      <c r="Z20" s="25"/>
    </row>
    <row r="21" spans="2:29" x14ac:dyDescent="0.3">
      <c r="T21" s="26" t="s">
        <v>186</v>
      </c>
      <c r="U21" s="26"/>
      <c r="V21" s="54"/>
      <c r="W21" s="54"/>
      <c r="X21" s="26"/>
      <c r="Y21" s="26"/>
      <c r="Z21" s="26"/>
    </row>
    <row r="23" spans="2:29" ht="56.15" customHeight="1" thickBot="1" x14ac:dyDescent="0.4">
      <c r="B23" s="63" t="s">
        <v>24</v>
      </c>
      <c r="C23" s="64" t="s">
        <v>0</v>
      </c>
      <c r="D23" s="65" t="s">
        <v>7</v>
      </c>
      <c r="E23" s="65" t="s">
        <v>1</v>
      </c>
      <c r="F23" s="65" t="s">
        <v>8</v>
      </c>
      <c r="G23" s="65" t="s">
        <v>2</v>
      </c>
      <c r="H23" s="65" t="s">
        <v>3</v>
      </c>
      <c r="I23" s="65" t="s">
        <v>9</v>
      </c>
      <c r="J23" s="65" t="s">
        <v>4</v>
      </c>
      <c r="K23" s="65" t="s">
        <v>10</v>
      </c>
      <c r="L23" s="65" t="s">
        <v>5</v>
      </c>
      <c r="M23" s="65" t="s">
        <v>11</v>
      </c>
      <c r="N23" s="65" t="s">
        <v>6</v>
      </c>
      <c r="O23" s="65" t="s">
        <v>115</v>
      </c>
      <c r="Q23" s="5" t="s">
        <v>68</v>
      </c>
      <c r="R23" s="5" t="s">
        <v>44</v>
      </c>
      <c r="S23" s="5" t="s">
        <v>45</v>
      </c>
      <c r="T23" s="5" t="s">
        <v>193</v>
      </c>
      <c r="U23" s="62"/>
      <c r="V23" s="51"/>
      <c r="W23" s="51"/>
      <c r="X23" s="5"/>
      <c r="Y23" s="5"/>
      <c r="Z23" s="5"/>
      <c r="AC23" s="44"/>
    </row>
    <row r="24" spans="2:29" ht="15.45" thickTop="1" x14ac:dyDescent="0.3">
      <c r="C24" s="6"/>
      <c r="D24" s="7"/>
      <c r="E24" s="6"/>
      <c r="F24" s="8"/>
      <c r="G24" s="6"/>
      <c r="H24" s="6"/>
      <c r="I24" s="8"/>
      <c r="J24" s="6"/>
      <c r="K24" s="8"/>
      <c r="L24" s="6"/>
      <c r="M24" s="8"/>
      <c r="N24" s="6"/>
      <c r="O24" s="9"/>
      <c r="Q24" s="10" t="s">
        <v>69</v>
      </c>
      <c r="R24" s="10" t="s">
        <v>84</v>
      </c>
      <c r="S24" s="10" t="s">
        <v>102</v>
      </c>
      <c r="T24" s="10" t="s">
        <v>109</v>
      </c>
      <c r="U24" s="10"/>
      <c r="V24" s="48"/>
      <c r="W24" s="48"/>
      <c r="X24" s="10"/>
      <c r="Y24" s="10"/>
      <c r="Z24" s="10"/>
    </row>
    <row r="25" spans="2:29" x14ac:dyDescent="0.3">
      <c r="C25" s="11"/>
      <c r="D25" s="7"/>
      <c r="E25" s="11"/>
      <c r="F25" s="8"/>
      <c r="G25" s="11"/>
      <c r="H25" s="11"/>
      <c r="I25" s="8"/>
      <c r="J25" s="11"/>
      <c r="K25" s="8"/>
      <c r="L25" s="11"/>
      <c r="M25" s="8"/>
      <c r="N25" s="11"/>
      <c r="O25" s="9"/>
      <c r="Q25" s="10" t="s">
        <v>38</v>
      </c>
      <c r="R25" s="10" t="s">
        <v>85</v>
      </c>
      <c r="S25" s="10" t="s">
        <v>103</v>
      </c>
      <c r="T25" s="10" t="s">
        <v>110</v>
      </c>
      <c r="U25" s="10"/>
      <c r="V25" s="48"/>
      <c r="W25" s="48"/>
      <c r="X25" s="10"/>
      <c r="Y25" s="10"/>
      <c r="Z25" s="10"/>
    </row>
    <row r="26" spans="2:29" x14ac:dyDescent="0.3">
      <c r="B26" s="4" t="s">
        <v>31</v>
      </c>
      <c r="C26" s="11"/>
      <c r="D26" s="7"/>
      <c r="E26" s="11"/>
      <c r="F26" s="8"/>
      <c r="G26" s="11"/>
      <c r="H26" s="11"/>
      <c r="I26" s="8"/>
      <c r="J26" s="11"/>
      <c r="K26" s="8"/>
      <c r="L26" s="11"/>
      <c r="M26" s="8"/>
      <c r="N26" s="11"/>
      <c r="O26" s="9"/>
      <c r="Q26" s="10" t="s">
        <v>70</v>
      </c>
      <c r="R26" s="10" t="s">
        <v>86</v>
      </c>
      <c r="S26" s="10" t="s">
        <v>104</v>
      </c>
      <c r="T26" s="10" t="s">
        <v>111</v>
      </c>
      <c r="U26" s="10"/>
      <c r="V26" s="48"/>
      <c r="W26" s="48"/>
      <c r="X26" s="10"/>
      <c r="Y26" s="10"/>
      <c r="Z26" s="10"/>
    </row>
    <row r="27" spans="2:29" x14ac:dyDescent="0.3">
      <c r="B27" s="4" t="s">
        <v>30</v>
      </c>
      <c r="C27" s="11"/>
      <c r="D27" s="13"/>
      <c r="E27" s="11"/>
      <c r="F27" s="14"/>
      <c r="G27" s="11"/>
      <c r="H27" s="11"/>
      <c r="I27" s="14"/>
      <c r="J27" s="11"/>
      <c r="K27" s="14"/>
      <c r="L27" s="11"/>
      <c r="M27" s="14"/>
      <c r="N27" s="11"/>
      <c r="O27" s="9"/>
      <c r="Q27" s="10" t="s">
        <v>39</v>
      </c>
      <c r="R27" s="10" t="s">
        <v>88</v>
      </c>
      <c r="S27" s="10" t="s">
        <v>105</v>
      </c>
      <c r="T27" s="10" t="s">
        <v>112</v>
      </c>
      <c r="U27" s="10"/>
      <c r="V27" s="48"/>
      <c r="W27" s="48"/>
      <c r="X27" s="10"/>
      <c r="Y27" s="10"/>
      <c r="Z27" s="10"/>
    </row>
    <row r="28" spans="2:29" x14ac:dyDescent="0.3">
      <c r="B28" s="4" t="s">
        <v>32</v>
      </c>
      <c r="C28" s="11"/>
      <c r="E28" s="11"/>
      <c r="G28" s="11"/>
      <c r="H28" s="11"/>
      <c r="J28" s="11"/>
      <c r="L28" s="11"/>
      <c r="N28" s="11"/>
      <c r="O28" s="9"/>
      <c r="Q28" s="10" t="s">
        <v>71</v>
      </c>
      <c r="R28" s="10" t="s">
        <v>89</v>
      </c>
      <c r="S28" s="10" t="s">
        <v>106</v>
      </c>
      <c r="T28" s="10" t="s">
        <v>113</v>
      </c>
      <c r="U28" s="10"/>
      <c r="V28" s="48"/>
      <c r="W28" s="48"/>
      <c r="X28" s="10"/>
      <c r="Y28" s="10"/>
      <c r="Z28" s="10"/>
    </row>
    <row r="29" spans="2:29" x14ac:dyDescent="0.3">
      <c r="C29" s="11"/>
      <c r="E29" s="11"/>
      <c r="G29" s="11"/>
      <c r="H29" s="11"/>
      <c r="J29" s="11"/>
      <c r="L29" s="11"/>
      <c r="N29" s="11"/>
      <c r="O29" s="9"/>
      <c r="Q29" s="10" t="s">
        <v>72</v>
      </c>
      <c r="R29" s="10" t="s">
        <v>90</v>
      </c>
      <c r="S29" s="10" t="s">
        <v>107</v>
      </c>
      <c r="T29" s="10" t="s">
        <v>114</v>
      </c>
      <c r="U29" s="10"/>
      <c r="V29" s="48"/>
      <c r="W29" s="48"/>
      <c r="X29" s="10"/>
      <c r="Y29" s="10"/>
      <c r="Z29" s="10"/>
    </row>
    <row r="30" spans="2:29" ht="15.45" thickBot="1" x14ac:dyDescent="0.35">
      <c r="C30" s="15"/>
      <c r="E30" s="15"/>
      <c r="G30" s="15"/>
      <c r="H30" s="15"/>
      <c r="J30" s="15"/>
      <c r="L30" s="15"/>
      <c r="N30" s="15"/>
      <c r="O30" s="9"/>
      <c r="Q30" s="10" t="s">
        <v>73</v>
      </c>
      <c r="R30" s="10" t="s">
        <v>91</v>
      </c>
      <c r="S30" s="10" t="s">
        <v>108</v>
      </c>
      <c r="T30" s="10" t="s">
        <v>116</v>
      </c>
      <c r="U30" s="10"/>
      <c r="V30" s="48"/>
      <c r="W30" s="48"/>
      <c r="X30" s="10"/>
      <c r="Y30" s="10"/>
      <c r="Z30" s="10"/>
    </row>
    <row r="31" spans="2:29" ht="15.45" thickTop="1" x14ac:dyDescent="0.3">
      <c r="B31" s="16" t="s">
        <v>196</v>
      </c>
      <c r="C31" s="17" t="s">
        <v>23</v>
      </c>
      <c r="D31" s="18" t="s">
        <v>12</v>
      </c>
      <c r="E31" s="18" t="s">
        <v>13</v>
      </c>
      <c r="F31" s="18" t="s">
        <v>14</v>
      </c>
      <c r="G31" s="18" t="s">
        <v>15</v>
      </c>
      <c r="H31" s="18" t="s">
        <v>16</v>
      </c>
      <c r="I31" s="18" t="s">
        <v>17</v>
      </c>
      <c r="J31" s="18" t="s">
        <v>18</v>
      </c>
      <c r="K31" s="18" t="s">
        <v>19</v>
      </c>
      <c r="L31" s="18" t="s">
        <v>20</v>
      </c>
      <c r="M31" s="18" t="s">
        <v>21</v>
      </c>
      <c r="N31" s="18" t="s">
        <v>22</v>
      </c>
      <c r="O31" s="18" t="s">
        <v>87</v>
      </c>
      <c r="Q31" s="10"/>
      <c r="R31" s="10"/>
      <c r="S31" s="10"/>
      <c r="T31" s="10"/>
      <c r="U31" s="10"/>
      <c r="V31" s="48"/>
      <c r="W31" s="48"/>
      <c r="X31" s="10"/>
      <c r="Y31" s="10"/>
      <c r="Z31" s="10"/>
    </row>
    <row r="32" spans="2:29" ht="15.45" x14ac:dyDescent="0.3">
      <c r="B32" s="3" t="s">
        <v>197</v>
      </c>
      <c r="C32" s="19">
        <v>1</v>
      </c>
      <c r="D32" s="20" t="s">
        <v>29</v>
      </c>
      <c r="E32" s="21">
        <v>2</v>
      </c>
      <c r="F32" s="20" t="s">
        <v>28</v>
      </c>
      <c r="G32" s="21">
        <v>3</v>
      </c>
      <c r="H32" s="21">
        <v>4</v>
      </c>
      <c r="I32" s="20" t="s">
        <v>27</v>
      </c>
      <c r="J32" s="21">
        <v>5</v>
      </c>
      <c r="K32" s="20" t="s">
        <v>26</v>
      </c>
      <c r="L32" s="21">
        <v>6</v>
      </c>
      <c r="M32" s="20" t="s">
        <v>25</v>
      </c>
      <c r="N32" s="21">
        <v>7</v>
      </c>
      <c r="O32" s="3" t="s">
        <v>166</v>
      </c>
      <c r="Q32" s="10" t="s">
        <v>74</v>
      </c>
      <c r="R32" s="10" t="s">
        <v>92</v>
      </c>
      <c r="S32" s="10" t="s">
        <v>118</v>
      </c>
      <c r="T32" s="10" t="s">
        <v>117</v>
      </c>
      <c r="U32" s="10"/>
      <c r="V32" s="48"/>
      <c r="W32" s="48"/>
      <c r="X32" s="10"/>
      <c r="Y32" s="10"/>
      <c r="Z32" s="10"/>
    </row>
    <row r="33" spans="2:26" x14ac:dyDescent="0.3">
      <c r="Q33" s="10" t="s">
        <v>75</v>
      </c>
      <c r="R33" s="10" t="s">
        <v>93</v>
      </c>
      <c r="S33" s="10" t="s">
        <v>119</v>
      </c>
      <c r="T33" s="10" t="s">
        <v>120</v>
      </c>
      <c r="U33" s="10"/>
      <c r="V33" s="48"/>
      <c r="W33" s="48"/>
      <c r="X33" s="10"/>
      <c r="Y33" s="10"/>
      <c r="Z33" s="10"/>
    </row>
    <row r="34" spans="2:26" x14ac:dyDescent="0.3">
      <c r="Q34" s="10" t="s">
        <v>76</v>
      </c>
      <c r="R34" s="10" t="s">
        <v>94</v>
      </c>
      <c r="S34" s="10" t="s">
        <v>121</v>
      </c>
      <c r="T34" s="10" t="s">
        <v>122</v>
      </c>
      <c r="U34" s="10"/>
      <c r="V34" s="48"/>
      <c r="W34" s="48"/>
      <c r="X34" s="10"/>
      <c r="Y34" s="10"/>
      <c r="Z34" s="10"/>
    </row>
    <row r="35" spans="2:26" x14ac:dyDescent="0.3">
      <c r="Q35" s="10" t="s">
        <v>77</v>
      </c>
      <c r="R35" s="10" t="s">
        <v>95</v>
      </c>
      <c r="S35" s="10" t="s">
        <v>123</v>
      </c>
      <c r="T35" s="10" t="s">
        <v>124</v>
      </c>
      <c r="U35" s="10"/>
      <c r="V35" s="48"/>
      <c r="W35" s="48"/>
      <c r="X35" s="10"/>
      <c r="Y35" s="10"/>
      <c r="Z35" s="10"/>
    </row>
    <row r="36" spans="2:26" x14ac:dyDescent="0.3">
      <c r="Q36" s="10" t="s">
        <v>78</v>
      </c>
      <c r="R36" s="10" t="s">
        <v>96</v>
      </c>
      <c r="S36" s="10" t="s">
        <v>125</v>
      </c>
      <c r="T36" s="10" t="s">
        <v>126</v>
      </c>
      <c r="U36" s="10"/>
      <c r="V36" s="48"/>
      <c r="W36" s="48"/>
      <c r="X36" s="10"/>
      <c r="Y36" s="10"/>
      <c r="Z36" s="10"/>
    </row>
    <row r="37" spans="2:26" x14ac:dyDescent="0.3">
      <c r="Q37" s="10" t="s">
        <v>189</v>
      </c>
      <c r="R37" s="12" t="s">
        <v>190</v>
      </c>
      <c r="S37" s="12" t="s">
        <v>191</v>
      </c>
      <c r="T37" s="12" t="s">
        <v>192</v>
      </c>
      <c r="U37" s="12"/>
      <c r="V37" s="52"/>
      <c r="W37" s="52"/>
      <c r="X37" s="12"/>
      <c r="Y37" s="12"/>
      <c r="Z37" s="12"/>
    </row>
    <row r="38" spans="2:26" x14ac:dyDescent="0.3">
      <c r="Q38" s="10"/>
      <c r="R38" s="10"/>
      <c r="S38" s="10"/>
      <c r="T38" s="10"/>
      <c r="U38" s="10"/>
      <c r="V38" s="48"/>
      <c r="W38" s="48"/>
      <c r="X38" s="10"/>
      <c r="Y38" s="10"/>
      <c r="Z38" s="10"/>
    </row>
    <row r="39" spans="2:26" x14ac:dyDescent="0.3">
      <c r="Q39" s="10" t="s">
        <v>79</v>
      </c>
      <c r="R39" s="10" t="s">
        <v>97</v>
      </c>
      <c r="S39" s="10" t="s">
        <v>132</v>
      </c>
      <c r="T39" s="10" t="s">
        <v>134</v>
      </c>
      <c r="U39" s="10"/>
      <c r="V39" s="48"/>
      <c r="W39" s="48"/>
      <c r="X39" s="10"/>
      <c r="Y39" s="10"/>
      <c r="Z39" s="10"/>
    </row>
    <row r="40" spans="2:26" x14ac:dyDescent="0.3">
      <c r="Q40" s="10" t="s">
        <v>83</v>
      </c>
      <c r="R40" s="10" t="s">
        <v>98</v>
      </c>
      <c r="S40" s="10" t="s">
        <v>133</v>
      </c>
      <c r="T40" s="10" t="s">
        <v>135</v>
      </c>
      <c r="U40" s="10"/>
      <c r="V40" s="48"/>
      <c r="W40" s="48"/>
      <c r="X40" s="10"/>
      <c r="Y40" s="10"/>
      <c r="Z40" s="10"/>
    </row>
    <row r="41" spans="2:26" x14ac:dyDescent="0.3">
      <c r="Q41" s="10"/>
      <c r="R41" s="10"/>
      <c r="S41" s="10"/>
      <c r="T41" s="10"/>
      <c r="U41" s="10"/>
      <c r="V41" s="48"/>
      <c r="W41" s="48"/>
      <c r="X41" s="10"/>
      <c r="Y41" s="10"/>
      <c r="Z41" s="10"/>
    </row>
    <row r="42" spans="2:26" x14ac:dyDescent="0.3">
      <c r="Q42" s="10" t="s">
        <v>80</v>
      </c>
      <c r="R42" s="10" t="s">
        <v>99</v>
      </c>
      <c r="S42" s="10" t="s">
        <v>136</v>
      </c>
      <c r="T42" s="10" t="s">
        <v>139</v>
      </c>
      <c r="U42" s="10"/>
      <c r="V42" s="48"/>
      <c r="W42" s="48"/>
      <c r="X42" s="10"/>
      <c r="Y42" s="10"/>
      <c r="Z42" s="10"/>
    </row>
    <row r="43" spans="2:26" x14ac:dyDescent="0.3">
      <c r="Q43" s="10" t="s">
        <v>81</v>
      </c>
      <c r="R43" s="10" t="s">
        <v>100</v>
      </c>
      <c r="S43" s="10" t="s">
        <v>137</v>
      </c>
      <c r="T43" s="10" t="s">
        <v>140</v>
      </c>
      <c r="U43" s="10"/>
      <c r="V43" s="48"/>
      <c r="W43" s="48"/>
      <c r="X43" s="10"/>
      <c r="Y43" s="10"/>
      <c r="Z43" s="10"/>
    </row>
    <row r="44" spans="2:26" x14ac:dyDescent="0.3">
      <c r="Q44" s="10" t="s">
        <v>82</v>
      </c>
      <c r="R44" s="10" t="s">
        <v>101</v>
      </c>
      <c r="S44" s="10" t="s">
        <v>138</v>
      </c>
      <c r="T44" s="10" t="s">
        <v>141</v>
      </c>
      <c r="U44" s="10"/>
      <c r="V44" s="48"/>
      <c r="W44" s="48"/>
      <c r="X44" s="10"/>
      <c r="Y44" s="10"/>
      <c r="Z44" s="10"/>
    </row>
    <row r="45" spans="2:26" x14ac:dyDescent="0.3">
      <c r="R45" s="38" t="s">
        <v>198</v>
      </c>
      <c r="S45" s="25" t="s">
        <v>194</v>
      </c>
      <c r="T45" s="27" t="s">
        <v>130</v>
      </c>
      <c r="U45" s="27"/>
      <c r="V45" s="55"/>
      <c r="W45" s="55"/>
      <c r="X45" s="27"/>
      <c r="Y45" s="27"/>
      <c r="Z45" s="27"/>
    </row>
    <row r="46" spans="2:26" x14ac:dyDescent="0.3">
      <c r="R46" s="28" t="s">
        <v>199</v>
      </c>
      <c r="S46" s="28" t="s">
        <v>127</v>
      </c>
      <c r="T46" s="29" t="s">
        <v>128</v>
      </c>
      <c r="U46" s="29"/>
      <c r="V46" s="56"/>
      <c r="W46" s="56"/>
      <c r="X46" s="29"/>
      <c r="Y46" s="29"/>
      <c r="Z46" s="29"/>
    </row>
    <row r="47" spans="2:26" x14ac:dyDescent="0.3">
      <c r="B47" s="35"/>
      <c r="R47" s="28" t="s">
        <v>186</v>
      </c>
      <c r="S47" s="28" t="s">
        <v>128</v>
      </c>
      <c r="T47" s="29" t="s">
        <v>129</v>
      </c>
      <c r="U47" s="29"/>
      <c r="V47" s="56"/>
      <c r="W47" s="56"/>
      <c r="X47" s="29"/>
      <c r="Y47" s="29"/>
      <c r="Z47" s="29"/>
    </row>
    <row r="48" spans="2:26" x14ac:dyDescent="0.3">
      <c r="R48" s="30"/>
      <c r="S48" s="26" t="s">
        <v>129</v>
      </c>
      <c r="T48" s="31"/>
      <c r="U48" s="31"/>
      <c r="V48" s="57"/>
      <c r="W48" s="57"/>
      <c r="X48" s="31"/>
      <c r="Y48" s="31"/>
      <c r="Z48" s="31"/>
    </row>
    <row r="49" spans="2:26" ht="15.45" thickBot="1" x14ac:dyDescent="0.35">
      <c r="B49" s="1" t="s">
        <v>24</v>
      </c>
      <c r="C49" s="2" t="s">
        <v>0</v>
      </c>
      <c r="D49" s="3" t="s">
        <v>7</v>
      </c>
      <c r="E49" s="3" t="s">
        <v>1</v>
      </c>
      <c r="F49" s="3" t="s">
        <v>8</v>
      </c>
      <c r="G49" s="3" t="s">
        <v>2</v>
      </c>
      <c r="H49" s="3" t="s">
        <v>3</v>
      </c>
      <c r="I49" s="3" t="s">
        <v>9</v>
      </c>
      <c r="J49" s="3" t="s">
        <v>4</v>
      </c>
      <c r="K49" s="3" t="s">
        <v>10</v>
      </c>
      <c r="L49" s="3" t="s">
        <v>5</v>
      </c>
      <c r="M49" s="3" t="s">
        <v>11</v>
      </c>
      <c r="N49" s="3" t="s">
        <v>6</v>
      </c>
      <c r="O49" s="3" t="s">
        <v>115</v>
      </c>
    </row>
    <row r="50" spans="2:26" ht="15.9" thickTop="1" x14ac:dyDescent="0.3">
      <c r="C50" s="6"/>
      <c r="D50" s="7"/>
      <c r="E50" s="6"/>
      <c r="F50" s="8"/>
      <c r="G50" s="6"/>
      <c r="H50" s="6"/>
      <c r="I50" s="8"/>
      <c r="J50" s="6"/>
      <c r="K50" s="8"/>
      <c r="L50" s="6"/>
      <c r="M50" s="8"/>
      <c r="N50" s="6"/>
      <c r="O50" s="9"/>
      <c r="Q50" s="5" t="s">
        <v>68</v>
      </c>
      <c r="R50" s="5" t="s">
        <v>44</v>
      </c>
      <c r="S50" s="5" t="s">
        <v>45</v>
      </c>
      <c r="T50" s="5" t="s">
        <v>193</v>
      </c>
      <c r="U50" s="5"/>
      <c r="V50" s="51"/>
      <c r="W50" s="51"/>
      <c r="X50" s="5"/>
      <c r="Y50" s="5"/>
      <c r="Z50" s="5"/>
    </row>
    <row r="51" spans="2:26" x14ac:dyDescent="0.3">
      <c r="C51" s="11"/>
      <c r="D51" s="7"/>
      <c r="E51" s="11"/>
      <c r="F51" s="8"/>
      <c r="G51" s="11"/>
      <c r="H51" s="11"/>
      <c r="I51" s="8"/>
      <c r="J51" s="11"/>
      <c r="K51" s="8"/>
      <c r="L51" s="11"/>
      <c r="M51" s="8"/>
      <c r="N51" s="11"/>
      <c r="O51" s="9"/>
      <c r="Q51" s="10" t="s">
        <v>142</v>
      </c>
      <c r="R51" s="10" t="s">
        <v>151</v>
      </c>
      <c r="S51" s="10" t="s">
        <v>162</v>
      </c>
      <c r="T51" s="10" t="s">
        <v>170</v>
      </c>
      <c r="U51" s="10"/>
      <c r="V51" s="48"/>
      <c r="W51" s="48"/>
      <c r="X51" s="10"/>
      <c r="Y51" s="10"/>
      <c r="Z51" s="10"/>
    </row>
    <row r="52" spans="2:26" x14ac:dyDescent="0.3">
      <c r="B52" s="4" t="s">
        <v>31</v>
      </c>
      <c r="C52" s="11"/>
      <c r="D52" s="7"/>
      <c r="E52" s="11"/>
      <c r="F52" s="8"/>
      <c r="G52" s="11"/>
      <c r="H52" s="11"/>
      <c r="I52" s="8"/>
      <c r="J52" s="11"/>
      <c r="K52" s="8"/>
      <c r="L52" s="11"/>
      <c r="M52" s="8"/>
      <c r="N52" s="11"/>
      <c r="O52" s="9"/>
      <c r="Q52" s="10" t="s">
        <v>42</v>
      </c>
      <c r="R52" s="10" t="s">
        <v>152</v>
      </c>
      <c r="S52" s="10" t="s">
        <v>163</v>
      </c>
      <c r="T52" s="10" t="s">
        <v>171</v>
      </c>
      <c r="U52" s="10"/>
      <c r="V52" s="48"/>
      <c r="W52" s="48"/>
      <c r="X52" s="10"/>
      <c r="Y52" s="10"/>
      <c r="Z52" s="10"/>
    </row>
    <row r="53" spans="2:26" x14ac:dyDescent="0.3">
      <c r="B53" s="4" t="s">
        <v>30</v>
      </c>
      <c r="C53" s="11"/>
      <c r="D53" s="13"/>
      <c r="E53" s="11"/>
      <c r="F53" s="14"/>
      <c r="G53" s="11"/>
      <c r="H53" s="11"/>
      <c r="I53" s="14"/>
      <c r="J53" s="11"/>
      <c r="K53" s="14"/>
      <c r="L53" s="11"/>
      <c r="M53" s="14"/>
      <c r="N53" s="11"/>
      <c r="O53" s="9"/>
      <c r="Q53" s="10" t="s">
        <v>43</v>
      </c>
      <c r="R53" s="10" t="s">
        <v>153</v>
      </c>
      <c r="S53" s="10" t="s">
        <v>164</v>
      </c>
      <c r="T53" s="10" t="s">
        <v>172</v>
      </c>
      <c r="U53" s="10"/>
      <c r="V53" s="48"/>
      <c r="W53" s="48"/>
      <c r="X53" s="10"/>
      <c r="Y53" s="10"/>
      <c r="Z53" s="10"/>
    </row>
    <row r="54" spans="2:26" x14ac:dyDescent="0.3">
      <c r="B54" s="4" t="s">
        <v>32</v>
      </c>
      <c r="C54" s="11"/>
      <c r="E54" s="11"/>
      <c r="G54" s="11"/>
      <c r="H54" s="11"/>
      <c r="J54" s="11"/>
      <c r="L54" s="11"/>
      <c r="N54" s="11"/>
      <c r="O54" s="9"/>
      <c r="Q54" s="10" t="s">
        <v>143</v>
      </c>
      <c r="R54" s="10" t="s">
        <v>154</v>
      </c>
      <c r="S54" s="10" t="s">
        <v>165</v>
      </c>
      <c r="T54" s="10" t="s">
        <v>173</v>
      </c>
      <c r="U54" s="10"/>
      <c r="V54" s="48"/>
      <c r="W54" s="48"/>
      <c r="X54" s="10"/>
      <c r="Y54" s="10"/>
      <c r="Z54" s="10"/>
    </row>
    <row r="55" spans="2:26" x14ac:dyDescent="0.3">
      <c r="C55" s="11"/>
      <c r="E55" s="11"/>
      <c r="G55" s="11"/>
      <c r="H55" s="11"/>
      <c r="J55" s="11"/>
      <c r="L55" s="11"/>
      <c r="N55" s="11"/>
      <c r="O55" s="9"/>
      <c r="Q55" s="10" t="s">
        <v>144</v>
      </c>
      <c r="R55" s="10" t="s">
        <v>155</v>
      </c>
      <c r="S55" s="10" t="s">
        <v>167</v>
      </c>
      <c r="T55" s="10" t="s">
        <v>174</v>
      </c>
      <c r="U55" s="10"/>
      <c r="V55" s="48"/>
      <c r="W55" s="48"/>
      <c r="X55" s="10"/>
      <c r="Y55" s="10"/>
      <c r="Z55" s="10"/>
    </row>
    <row r="56" spans="2:26" ht="15.45" thickBot="1" x14ac:dyDescent="0.35">
      <c r="C56" s="15"/>
      <c r="E56" s="15"/>
      <c r="G56" s="15"/>
      <c r="H56" s="15"/>
      <c r="J56" s="15"/>
      <c r="L56" s="15"/>
      <c r="N56" s="15"/>
      <c r="O56" s="9"/>
      <c r="Q56" s="10" t="s">
        <v>145</v>
      </c>
      <c r="R56" s="10" t="s">
        <v>156</v>
      </c>
      <c r="S56" s="10" t="s">
        <v>168</v>
      </c>
      <c r="T56" s="10" t="s">
        <v>175</v>
      </c>
      <c r="U56" s="10"/>
      <c r="V56" s="48"/>
      <c r="W56" s="48"/>
      <c r="X56" s="10"/>
      <c r="Y56" s="10"/>
      <c r="Z56" s="10"/>
    </row>
    <row r="57" spans="2:26" ht="15.45" thickTop="1" x14ac:dyDescent="0.3">
      <c r="B57" s="16" t="s">
        <v>196</v>
      </c>
      <c r="C57" s="17" t="s">
        <v>23</v>
      </c>
      <c r="D57" s="18" t="s">
        <v>12</v>
      </c>
      <c r="E57" s="18" t="s">
        <v>13</v>
      </c>
      <c r="F57" s="18" t="s">
        <v>14</v>
      </c>
      <c r="G57" s="18" t="s">
        <v>15</v>
      </c>
      <c r="H57" s="18" t="s">
        <v>16</v>
      </c>
      <c r="I57" s="18" t="s">
        <v>17</v>
      </c>
      <c r="J57" s="18" t="s">
        <v>18</v>
      </c>
      <c r="K57" s="18" t="s">
        <v>19</v>
      </c>
      <c r="L57" s="18" t="s">
        <v>20</v>
      </c>
      <c r="M57" s="18" t="s">
        <v>21</v>
      </c>
      <c r="N57" s="18" t="s">
        <v>22</v>
      </c>
      <c r="O57" s="18" t="s">
        <v>87</v>
      </c>
      <c r="Q57" s="10" t="s">
        <v>146</v>
      </c>
      <c r="R57" s="10" t="s">
        <v>157</v>
      </c>
      <c r="S57" s="10" t="s">
        <v>169</v>
      </c>
      <c r="T57" s="10" t="s">
        <v>176</v>
      </c>
      <c r="U57" s="10"/>
      <c r="V57" s="48"/>
      <c r="W57" s="48"/>
      <c r="X57" s="10"/>
      <c r="Y57" s="10"/>
      <c r="Z57" s="10"/>
    </row>
    <row r="58" spans="2:26" ht="15.45" x14ac:dyDescent="0.3">
      <c r="B58" s="3" t="s">
        <v>197</v>
      </c>
      <c r="C58" s="19">
        <v>1</v>
      </c>
      <c r="D58" s="20" t="s">
        <v>29</v>
      </c>
      <c r="E58" s="21">
        <v>2</v>
      </c>
      <c r="F58" s="20" t="s">
        <v>28</v>
      </c>
      <c r="G58" s="21">
        <v>3</v>
      </c>
      <c r="H58" s="21">
        <v>4</v>
      </c>
      <c r="I58" s="20" t="s">
        <v>27</v>
      </c>
      <c r="J58" s="21">
        <v>5</v>
      </c>
      <c r="K58" s="20" t="s">
        <v>26</v>
      </c>
      <c r="L58" s="21">
        <v>6</v>
      </c>
      <c r="M58" s="20" t="s">
        <v>25</v>
      </c>
      <c r="N58" s="21">
        <v>7</v>
      </c>
      <c r="O58" s="3" t="s">
        <v>166</v>
      </c>
      <c r="Q58" s="10"/>
      <c r="R58" s="10"/>
      <c r="S58" s="10"/>
      <c r="T58" s="10"/>
      <c r="U58" s="10"/>
      <c r="V58" s="48"/>
      <c r="W58" s="48"/>
      <c r="X58" s="10"/>
      <c r="Y58" s="10"/>
      <c r="Z58" s="10"/>
    </row>
    <row r="59" spans="2:26" x14ac:dyDescent="0.3">
      <c r="Q59" s="10" t="s">
        <v>147</v>
      </c>
      <c r="R59" s="10" t="s">
        <v>158</v>
      </c>
      <c r="S59" s="10" t="s">
        <v>177</v>
      </c>
      <c r="T59" s="10" t="s">
        <v>181</v>
      </c>
      <c r="U59" s="10"/>
      <c r="V59" s="48"/>
      <c r="W59" s="48"/>
      <c r="X59" s="10"/>
      <c r="Y59" s="10"/>
      <c r="Z59" s="10"/>
    </row>
    <row r="60" spans="2:26" x14ac:dyDescent="0.3">
      <c r="Q60" s="10" t="s">
        <v>148</v>
      </c>
      <c r="R60" s="10" t="s">
        <v>159</v>
      </c>
      <c r="S60" s="10" t="s">
        <v>178</v>
      </c>
      <c r="T60" s="10" t="s">
        <v>182</v>
      </c>
      <c r="U60" s="10"/>
      <c r="V60" s="48"/>
      <c r="W60" s="48"/>
      <c r="X60" s="10"/>
      <c r="Y60" s="10"/>
      <c r="Z60" s="10"/>
    </row>
    <row r="61" spans="2:26" x14ac:dyDescent="0.3">
      <c r="Q61" s="10" t="s">
        <v>149</v>
      </c>
      <c r="R61" s="10" t="s">
        <v>160</v>
      </c>
      <c r="S61" s="10" t="s">
        <v>179</v>
      </c>
      <c r="T61" s="10" t="s">
        <v>183</v>
      </c>
      <c r="U61" s="10"/>
      <c r="V61" s="48"/>
      <c r="W61" s="48"/>
      <c r="X61" s="10"/>
      <c r="Y61" s="10"/>
      <c r="Z61" s="10"/>
    </row>
    <row r="62" spans="2:26" x14ac:dyDescent="0.3">
      <c r="Q62" s="10" t="s">
        <v>150</v>
      </c>
      <c r="R62" s="10" t="s">
        <v>161</v>
      </c>
      <c r="S62" s="10" t="s">
        <v>180</v>
      </c>
      <c r="T62" s="10" t="s">
        <v>184</v>
      </c>
      <c r="U62" s="10"/>
      <c r="V62" s="48"/>
      <c r="W62" s="48"/>
      <c r="X62" s="10"/>
      <c r="Y62" s="10"/>
      <c r="Z62" s="10"/>
    </row>
    <row r="63" spans="2:26" x14ac:dyDescent="0.3">
      <c r="R63" s="38" t="s">
        <v>198</v>
      </c>
      <c r="S63" s="25" t="s">
        <v>194</v>
      </c>
      <c r="T63" s="27" t="s">
        <v>130</v>
      </c>
      <c r="U63" s="27"/>
      <c r="V63" s="55"/>
      <c r="W63" s="55"/>
      <c r="X63" s="27"/>
      <c r="Y63" s="27"/>
      <c r="Z63" s="27"/>
    </row>
    <row r="64" spans="2:26" x14ac:dyDescent="0.3">
      <c r="R64" s="28" t="s">
        <v>199</v>
      </c>
      <c r="S64" s="28" t="s">
        <v>127</v>
      </c>
      <c r="T64" s="29" t="s">
        <v>131</v>
      </c>
      <c r="U64" s="29"/>
      <c r="V64" s="56"/>
      <c r="W64" s="56"/>
      <c r="X64" s="29"/>
      <c r="Y64" s="29"/>
      <c r="Z64" s="29"/>
    </row>
    <row r="65" spans="18:26" x14ac:dyDescent="0.3">
      <c r="R65" s="28" t="s">
        <v>186</v>
      </c>
      <c r="S65" s="28" t="s">
        <v>128</v>
      </c>
      <c r="T65" s="29" t="s">
        <v>129</v>
      </c>
      <c r="U65" s="29"/>
      <c r="V65" s="56"/>
      <c r="W65" s="56"/>
      <c r="X65" s="29"/>
      <c r="Y65" s="29"/>
      <c r="Z65" s="29"/>
    </row>
    <row r="66" spans="18:26" x14ac:dyDescent="0.3">
      <c r="R66" s="30"/>
      <c r="S66" s="26" t="s">
        <v>129</v>
      </c>
      <c r="T66" s="31"/>
      <c r="U66" s="31"/>
      <c r="V66" s="57"/>
      <c r="W66" s="57"/>
      <c r="X66" s="31"/>
      <c r="Y66" s="31"/>
      <c r="Z66" s="31"/>
    </row>
  </sheetData>
  <mergeCells count="2">
    <mergeCell ref="U5:W5"/>
    <mergeCell ref="X5:Z5"/>
  </mergeCells>
  <pageMargins left="0.7" right="0.7" top="0.75" bottom="0.75" header="0.3" footer="0.3"/>
  <pageSetup orientation="portrait" r:id="rId1"/>
  <ignoredErrors>
    <ignoredError sqref="S32:S33" twoDigitTextYea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74667-6B81-424E-9D5A-C26F91A82CA2}">
  <dimension ref="A1:F14"/>
  <sheetViews>
    <sheetView workbookViewId="0">
      <selection activeCell="C19" sqref="C19"/>
    </sheetView>
  </sheetViews>
  <sheetFormatPr defaultRowHeight="15" x14ac:dyDescent="0.35"/>
  <cols>
    <col min="1" max="1" width="11.23046875" style="39" bestFit="1" customWidth="1"/>
    <col min="2" max="2" width="10.765625" style="39" bestFit="1" customWidth="1"/>
    <col min="3" max="3" width="12" style="39" customWidth="1"/>
    <col min="4" max="4" width="13.15234375" style="39" customWidth="1"/>
    <col min="5" max="5" width="11.69140625" style="39" bestFit="1" customWidth="1"/>
    <col min="6" max="6" width="26.84375" style="39" bestFit="1" customWidth="1"/>
    <col min="7" max="16384" width="9.23046875" style="39"/>
  </cols>
  <sheetData>
    <row r="1" spans="1:6" ht="15.45" x14ac:dyDescent="0.4">
      <c r="A1" s="43" t="s">
        <v>234</v>
      </c>
      <c r="B1" s="43" t="s">
        <v>44</v>
      </c>
      <c r="C1" s="43" t="s">
        <v>233</v>
      </c>
      <c r="D1" s="43" t="s">
        <v>232</v>
      </c>
      <c r="E1" s="43" t="s">
        <v>231</v>
      </c>
      <c r="F1" s="43" t="s">
        <v>230</v>
      </c>
    </row>
    <row r="2" spans="1:6" ht="15.45" x14ac:dyDescent="0.4">
      <c r="A2" s="43" t="s">
        <v>33</v>
      </c>
      <c r="B2" s="40">
        <v>0</v>
      </c>
      <c r="C2" s="40">
        <v>1</v>
      </c>
      <c r="D2" s="41">
        <v>4.2361111111111113E-2</v>
      </c>
      <c r="E2" s="40">
        <v>1</v>
      </c>
      <c r="F2" s="40">
        <v>0</v>
      </c>
    </row>
    <row r="3" spans="1:6" ht="15.45" x14ac:dyDescent="0.4">
      <c r="A3" s="43" t="s">
        <v>40</v>
      </c>
      <c r="B3" s="40">
        <v>1</v>
      </c>
      <c r="C3" s="40">
        <v>1.059463</v>
      </c>
      <c r="D3" s="41">
        <v>0.67708333333333337</v>
      </c>
      <c r="E3" s="40">
        <v>1.066667</v>
      </c>
      <c r="F3" s="40">
        <v>-11.73</v>
      </c>
    </row>
    <row r="4" spans="1:6" ht="15.45" x14ac:dyDescent="0.4">
      <c r="A4" s="43" t="s">
        <v>36</v>
      </c>
      <c r="B4" s="40">
        <v>2</v>
      </c>
      <c r="C4" s="40">
        <v>1.1224620000000001</v>
      </c>
      <c r="D4" s="41">
        <v>0.38055555555555554</v>
      </c>
      <c r="E4" s="40">
        <v>1.125</v>
      </c>
      <c r="F4" s="40">
        <v>-3.91</v>
      </c>
    </row>
    <row r="5" spans="1:6" ht="15.45" x14ac:dyDescent="0.4">
      <c r="A5" s="43" t="s">
        <v>41</v>
      </c>
      <c r="B5" s="40">
        <v>3</v>
      </c>
      <c r="C5" s="40">
        <v>1.1892069999999999</v>
      </c>
      <c r="D5" s="41">
        <v>0.25347222222222221</v>
      </c>
      <c r="E5" s="40">
        <v>1.2</v>
      </c>
      <c r="F5" s="40">
        <v>-15.64</v>
      </c>
    </row>
    <row r="6" spans="1:6" ht="15.45" x14ac:dyDescent="0.4">
      <c r="A6" s="43" t="s">
        <v>37</v>
      </c>
      <c r="B6" s="40">
        <v>4</v>
      </c>
      <c r="C6" s="40">
        <v>1.2599210000000001</v>
      </c>
      <c r="D6" s="41">
        <v>0.21111111111111111</v>
      </c>
      <c r="E6" s="40">
        <v>1.25</v>
      </c>
      <c r="F6" s="40">
        <v>13.69</v>
      </c>
    </row>
    <row r="7" spans="1:6" ht="15.45" x14ac:dyDescent="0.4">
      <c r="A7" s="43" t="s">
        <v>34</v>
      </c>
      <c r="B7" s="40">
        <v>5</v>
      </c>
      <c r="C7" s="40">
        <v>1.33484</v>
      </c>
      <c r="D7" s="41">
        <v>0.16875000000000001</v>
      </c>
      <c r="E7" s="40">
        <v>1.3333330000000001</v>
      </c>
      <c r="F7" s="40">
        <v>1.96</v>
      </c>
    </row>
    <row r="8" spans="1:6" ht="15.45" x14ac:dyDescent="0.4">
      <c r="A8" s="43" t="s">
        <v>229</v>
      </c>
      <c r="B8" s="40">
        <v>6</v>
      </c>
      <c r="C8" s="40">
        <v>1.4142140000000001</v>
      </c>
      <c r="D8" s="42">
        <v>1.8972222222222221</v>
      </c>
      <c r="E8" s="40">
        <v>1.40625</v>
      </c>
      <c r="F8" s="40">
        <v>9.7799999999999994</v>
      </c>
    </row>
    <row r="9" spans="1:6" ht="15.45" x14ac:dyDescent="0.4">
      <c r="A9" s="43" t="s">
        <v>35</v>
      </c>
      <c r="B9" s="40">
        <v>7</v>
      </c>
      <c r="C9" s="40">
        <v>1.4983070000000001</v>
      </c>
      <c r="D9" s="41">
        <v>0.12638888888888888</v>
      </c>
      <c r="E9" s="40">
        <v>1.5</v>
      </c>
      <c r="F9" s="40">
        <v>-1.96</v>
      </c>
    </row>
    <row r="10" spans="1:6" ht="15.45" x14ac:dyDescent="0.4">
      <c r="A10" s="43" t="s">
        <v>42</v>
      </c>
      <c r="B10" s="40">
        <v>8</v>
      </c>
      <c r="C10" s="40">
        <v>1.5874010000000001</v>
      </c>
      <c r="D10" s="41">
        <v>0.33680555555555558</v>
      </c>
      <c r="E10" s="40">
        <v>1.6</v>
      </c>
      <c r="F10" s="40">
        <v>-13.69</v>
      </c>
    </row>
    <row r="11" spans="1:6" ht="15.45" x14ac:dyDescent="0.4">
      <c r="A11" s="43" t="s">
        <v>38</v>
      </c>
      <c r="B11" s="40">
        <v>9</v>
      </c>
      <c r="C11" s="40">
        <v>1.6817930000000001</v>
      </c>
      <c r="D11" s="41">
        <v>0.21041666666666667</v>
      </c>
      <c r="E11" s="40">
        <v>1.6666669999999999</v>
      </c>
      <c r="F11" s="40">
        <v>15.64</v>
      </c>
    </row>
    <row r="12" spans="1:6" ht="15.45" x14ac:dyDescent="0.4">
      <c r="A12" s="43" t="s">
        <v>43</v>
      </c>
      <c r="B12" s="40">
        <v>10</v>
      </c>
      <c r="C12" s="40">
        <v>1.7817970000000001</v>
      </c>
      <c r="D12" s="41">
        <v>0.37847222222222221</v>
      </c>
      <c r="E12" s="40">
        <v>1.8</v>
      </c>
      <c r="F12" s="40">
        <v>-17.600000000000001</v>
      </c>
    </row>
    <row r="13" spans="1:6" ht="15.45" x14ac:dyDescent="0.4">
      <c r="A13" s="43" t="s">
        <v>39</v>
      </c>
      <c r="B13" s="40">
        <v>11</v>
      </c>
      <c r="C13" s="40">
        <v>1.8877489999999999</v>
      </c>
      <c r="D13" s="41">
        <v>0.63055555555555554</v>
      </c>
      <c r="E13" s="40">
        <v>1.875</v>
      </c>
      <c r="F13" s="40">
        <v>11.73</v>
      </c>
    </row>
    <row r="14" spans="1:6" ht="15.45" x14ac:dyDescent="0.4">
      <c r="A14" s="43" t="s">
        <v>228</v>
      </c>
      <c r="B14" s="40">
        <v>12</v>
      </c>
      <c r="C14" s="40">
        <v>2</v>
      </c>
      <c r="D14" s="41">
        <v>8.4027777777777785E-2</v>
      </c>
      <c r="E14" s="40">
        <v>2</v>
      </c>
      <c r="F14" s="40">
        <v>0</v>
      </c>
    </row>
  </sheetData>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2C7AC-B2AA-4AFA-B308-975820AE006C}">
  <dimension ref="A1:E9"/>
  <sheetViews>
    <sheetView workbookViewId="0">
      <selection activeCell="D31" sqref="D31"/>
    </sheetView>
  </sheetViews>
  <sheetFormatPr defaultRowHeight="15" x14ac:dyDescent="0.35"/>
  <cols>
    <col min="1" max="1" width="20.84375" style="39" bestFit="1" customWidth="1"/>
    <col min="2" max="2" width="18.69140625" style="39" bestFit="1" customWidth="1"/>
    <col min="3" max="3" width="70.3046875" style="39" bestFit="1" customWidth="1"/>
    <col min="4" max="4" width="51.4609375" style="39" bestFit="1" customWidth="1"/>
    <col min="5" max="5" width="20" style="39" bestFit="1" customWidth="1"/>
    <col min="6" max="16384" width="9.23046875" style="39"/>
  </cols>
  <sheetData>
    <row r="1" spans="1:5" ht="15.45" x14ac:dyDescent="0.4">
      <c r="A1" s="43" t="s">
        <v>227</v>
      </c>
      <c r="B1" s="43" t="s">
        <v>44</v>
      </c>
      <c r="C1" s="43" t="s">
        <v>226</v>
      </c>
      <c r="D1" s="43" t="s">
        <v>225</v>
      </c>
      <c r="E1" s="43" t="s">
        <v>224</v>
      </c>
    </row>
    <row r="2" spans="1:5" ht="15.45" x14ac:dyDescent="0.4">
      <c r="A2" s="43" t="s">
        <v>69</v>
      </c>
      <c r="B2" s="40" t="s">
        <v>84</v>
      </c>
      <c r="C2" s="40" t="s">
        <v>223</v>
      </c>
      <c r="D2" s="40" t="s">
        <v>222</v>
      </c>
      <c r="E2" s="40" t="s">
        <v>109</v>
      </c>
    </row>
    <row r="3" spans="1:5" ht="15.45" x14ac:dyDescent="0.4">
      <c r="A3" s="43" t="s">
        <v>38</v>
      </c>
      <c r="B3" s="40" t="s">
        <v>85</v>
      </c>
      <c r="C3" s="40" t="s">
        <v>221</v>
      </c>
      <c r="D3" s="40" t="s">
        <v>220</v>
      </c>
      <c r="E3" s="40" t="s">
        <v>110</v>
      </c>
    </row>
    <row r="4" spans="1:5" ht="15.45" x14ac:dyDescent="0.4">
      <c r="A4" s="43" t="s">
        <v>70</v>
      </c>
      <c r="B4" s="40" t="s">
        <v>219</v>
      </c>
      <c r="C4" s="40" t="s">
        <v>218</v>
      </c>
      <c r="D4" s="40" t="s">
        <v>217</v>
      </c>
      <c r="E4" s="40" t="s">
        <v>216</v>
      </c>
    </row>
    <row r="5" spans="1:5" ht="15.45" x14ac:dyDescent="0.4">
      <c r="A5" s="43" t="s">
        <v>39</v>
      </c>
      <c r="B5" s="40" t="s">
        <v>88</v>
      </c>
      <c r="C5" s="40" t="s">
        <v>215</v>
      </c>
      <c r="D5" s="40" t="s">
        <v>214</v>
      </c>
      <c r="E5" s="40" t="s">
        <v>112</v>
      </c>
    </row>
    <row r="6" spans="1:5" ht="15.45" x14ac:dyDescent="0.4">
      <c r="A6" s="43" t="s">
        <v>71</v>
      </c>
      <c r="B6" s="40" t="s">
        <v>213</v>
      </c>
      <c r="C6" s="40" t="s">
        <v>212</v>
      </c>
      <c r="D6" s="40" t="s">
        <v>211</v>
      </c>
      <c r="E6" s="40" t="s">
        <v>210</v>
      </c>
    </row>
    <row r="7" spans="1:5" ht="15.45" x14ac:dyDescent="0.4">
      <c r="A7" s="43" t="s">
        <v>72</v>
      </c>
      <c r="B7" s="40" t="s">
        <v>209</v>
      </c>
      <c r="C7" s="40" t="s">
        <v>208</v>
      </c>
      <c r="D7" s="40" t="s">
        <v>207</v>
      </c>
      <c r="E7" s="40" t="s">
        <v>206</v>
      </c>
    </row>
    <row r="8" spans="1:5" ht="15.45" x14ac:dyDescent="0.4">
      <c r="A8" s="43" t="s">
        <v>73</v>
      </c>
      <c r="B8" s="40" t="s">
        <v>205</v>
      </c>
      <c r="C8" s="40" t="s">
        <v>204</v>
      </c>
      <c r="D8" s="40" t="s">
        <v>203</v>
      </c>
      <c r="E8" s="40" t="s">
        <v>202</v>
      </c>
    </row>
    <row r="9" spans="1:5" ht="15.45" x14ac:dyDescent="0.4">
      <c r="A9" s="43" t="s">
        <v>74</v>
      </c>
      <c r="B9" s="40" t="s">
        <v>92</v>
      </c>
      <c r="C9" s="40" t="s">
        <v>201</v>
      </c>
      <c r="D9" s="40" t="s">
        <v>200</v>
      </c>
      <c r="E9" s="40" t="s">
        <v>117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136B4-8D17-4D4E-B501-7683F1CB1334}">
  <dimension ref="A1:D14"/>
  <sheetViews>
    <sheetView workbookViewId="0">
      <selection activeCell="H10" sqref="H10"/>
    </sheetView>
  </sheetViews>
  <sheetFormatPr defaultRowHeight="15" x14ac:dyDescent="0.35"/>
  <cols>
    <col min="1" max="1" width="11.23046875" style="39" bestFit="1" customWidth="1"/>
    <col min="2" max="2" width="9.07421875" style="39" bestFit="1" customWidth="1"/>
    <col min="3" max="3" width="8.07421875" style="39" bestFit="1" customWidth="1"/>
    <col min="4" max="4" width="10.15234375" style="39" bestFit="1" customWidth="1"/>
    <col min="5" max="16384" width="9.23046875" style="39"/>
  </cols>
  <sheetData>
    <row r="1" spans="1:4" ht="15.45" x14ac:dyDescent="0.4">
      <c r="A1" s="43" t="s">
        <v>234</v>
      </c>
      <c r="B1" s="43" t="s">
        <v>237</v>
      </c>
      <c r="C1" s="43" t="s">
        <v>236</v>
      </c>
      <c r="D1" s="43" t="s">
        <v>235</v>
      </c>
    </row>
    <row r="2" spans="1:4" ht="15.45" x14ac:dyDescent="0.4">
      <c r="A2" s="43" t="s">
        <v>33</v>
      </c>
      <c r="B2" s="40">
        <v>1</v>
      </c>
      <c r="C2" s="40">
        <v>1</v>
      </c>
      <c r="D2" s="40">
        <v>0</v>
      </c>
    </row>
    <row r="3" spans="1:4" ht="15.45" x14ac:dyDescent="0.4">
      <c r="A3" s="43" t="s">
        <v>40</v>
      </c>
      <c r="B3" s="40">
        <v>1.0589999999999999</v>
      </c>
      <c r="C3" s="40">
        <v>1.0669999999999999</v>
      </c>
      <c r="D3" s="40">
        <v>-11.73</v>
      </c>
    </row>
    <row r="4" spans="1:4" ht="15.45" x14ac:dyDescent="0.4">
      <c r="A4" s="43" t="s">
        <v>36</v>
      </c>
      <c r="B4" s="40">
        <v>1.1220000000000001</v>
      </c>
      <c r="C4" s="40">
        <v>1.125</v>
      </c>
      <c r="D4" s="40">
        <v>-3.91</v>
      </c>
    </row>
    <row r="5" spans="1:4" ht="15.45" x14ac:dyDescent="0.4">
      <c r="A5" s="43" t="s">
        <v>41</v>
      </c>
      <c r="B5" s="40">
        <v>1.1890000000000001</v>
      </c>
      <c r="C5" s="40">
        <v>1.2</v>
      </c>
      <c r="D5" s="40">
        <v>-15.64</v>
      </c>
    </row>
    <row r="6" spans="1:4" ht="15.45" x14ac:dyDescent="0.4">
      <c r="A6" s="43" t="s">
        <v>37</v>
      </c>
      <c r="B6" s="40">
        <v>1.26</v>
      </c>
      <c r="C6" s="40">
        <v>1.25</v>
      </c>
      <c r="D6" s="40">
        <v>13.69</v>
      </c>
    </row>
    <row r="7" spans="1:4" ht="15.45" x14ac:dyDescent="0.4">
      <c r="A7" s="43" t="s">
        <v>34</v>
      </c>
      <c r="B7" s="40">
        <v>1.335</v>
      </c>
      <c r="C7" s="40">
        <v>1.333</v>
      </c>
      <c r="D7" s="40">
        <v>1.96</v>
      </c>
    </row>
    <row r="8" spans="1:4" ht="15.45" x14ac:dyDescent="0.4">
      <c r="A8" s="43" t="s">
        <v>229</v>
      </c>
      <c r="B8" s="40">
        <v>1.4139999999999999</v>
      </c>
      <c r="C8" s="40">
        <v>1.4059999999999999</v>
      </c>
      <c r="D8" s="40">
        <v>9.7799999999999994</v>
      </c>
    </row>
    <row r="9" spans="1:4" ht="15.45" x14ac:dyDescent="0.4">
      <c r="A9" s="43" t="s">
        <v>35</v>
      </c>
      <c r="B9" s="40">
        <v>1.498</v>
      </c>
      <c r="C9" s="40">
        <v>1.5</v>
      </c>
      <c r="D9" s="40">
        <v>-1.96</v>
      </c>
    </row>
    <row r="10" spans="1:4" ht="15.45" x14ac:dyDescent="0.4">
      <c r="A10" s="43" t="s">
        <v>42</v>
      </c>
      <c r="B10" s="40">
        <v>1.587</v>
      </c>
      <c r="C10" s="40">
        <v>1.6</v>
      </c>
      <c r="D10" s="40">
        <v>-13.69</v>
      </c>
    </row>
    <row r="11" spans="1:4" ht="15.45" x14ac:dyDescent="0.4">
      <c r="A11" s="43" t="s">
        <v>38</v>
      </c>
      <c r="B11" s="40">
        <v>1.6819999999999999</v>
      </c>
      <c r="C11" s="40">
        <v>1.667</v>
      </c>
      <c r="D11" s="40">
        <v>15.64</v>
      </c>
    </row>
    <row r="12" spans="1:4" ht="15.45" x14ac:dyDescent="0.4">
      <c r="A12" s="43" t="s">
        <v>43</v>
      </c>
      <c r="B12" s="40">
        <v>1.782</v>
      </c>
      <c r="C12" s="40">
        <v>1.8</v>
      </c>
      <c r="D12" s="40">
        <v>-17.600000000000001</v>
      </c>
    </row>
    <row r="13" spans="1:4" ht="15.45" x14ac:dyDescent="0.4">
      <c r="A13" s="43" t="s">
        <v>39</v>
      </c>
      <c r="B13" s="40">
        <v>1.8879999999999999</v>
      </c>
      <c r="C13" s="40">
        <v>1.875</v>
      </c>
      <c r="D13" s="40">
        <v>11.73</v>
      </c>
    </row>
    <row r="14" spans="1:4" ht="15.45" x14ac:dyDescent="0.4">
      <c r="A14" s="43" t="s">
        <v>228</v>
      </c>
      <c r="B14" s="40">
        <v>2</v>
      </c>
      <c r="C14" s="40">
        <v>2</v>
      </c>
      <c r="D14" s="40">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intervals</vt:lpstr>
      <vt:lpstr>intervals pitch rations</vt:lpstr>
      <vt:lpstr>chords pitch ratios</vt:lpstr>
      <vt:lpstr>intervals summary</vt:lpstr>
    </vt:vector>
  </TitlesOfParts>
  <Company>BOSCH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Lars Lentz</cp:lastModifiedBy>
  <dcterms:created xsi:type="dcterms:W3CDTF">2021-04-16T16:19:35Z</dcterms:created>
  <dcterms:modified xsi:type="dcterms:W3CDTF">2025-11-14T06:36:54Z</dcterms:modified>
</cp:coreProperties>
</file>